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ltman\Box\GIDS Education Restricted\Data Science MS Program\"/>
    </mc:Choice>
  </mc:AlternateContent>
  <bookViews>
    <workbookView xWindow="0" yWindow="0" windowWidth="23040" windowHeight="8610"/>
  </bookViews>
  <sheets>
    <sheet name="2023-24 estimate for I-20" sheetId="5" r:id="rId1"/>
    <sheet name="Fall 2-semester" sheetId="4" r:id="rId2"/>
    <sheet name="Fall 3-semester" sheetId="3" r:id="rId3"/>
    <sheet name="SUMMER bridging DSCC162" sheetId="7" r:id="rId4"/>
    <sheet name="CPT credit" sheetId="6" r:id="rId5"/>
    <sheet name="ASEvsSimonElective" sheetId="9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5" l="1"/>
  <c r="B13" i="5" l="1"/>
  <c r="E3" i="9" l="1"/>
  <c r="E4" i="9" s="1"/>
  <c r="D4" i="9"/>
  <c r="D3" i="9"/>
  <c r="F3" i="9" l="1"/>
  <c r="F4" i="9"/>
  <c r="B33" i="5" l="1"/>
  <c r="B32" i="5"/>
  <c r="B27" i="5"/>
  <c r="B28" i="5" s="1"/>
  <c r="B26" i="5"/>
  <c r="B12" i="5"/>
  <c r="B19" i="5"/>
  <c r="T25" i="3"/>
  <c r="M25" i="3"/>
  <c r="F25" i="3"/>
  <c r="K9" i="4"/>
  <c r="K8" i="4"/>
  <c r="K7" i="4"/>
  <c r="K6" i="4"/>
  <c r="B3" i="5"/>
  <c r="B5" i="5" s="1"/>
  <c r="B7" i="7"/>
  <c r="E6" i="7"/>
  <c r="D6" i="7"/>
  <c r="B29" i="5" l="1"/>
  <c r="B34" i="5"/>
  <c r="B35" i="5" s="1"/>
  <c r="B14" i="5"/>
  <c r="B15" i="5" s="1"/>
  <c r="F6" i="7"/>
  <c r="F7" i="7" s="1"/>
  <c r="E6" i="3"/>
  <c r="E6" i="4" l="1"/>
  <c r="B21" i="5"/>
  <c r="P16" i="4" l="1"/>
  <c r="P13" i="4"/>
  <c r="P14" i="4"/>
  <c r="P15" i="4"/>
  <c r="E6" i="6" l="1"/>
  <c r="D6" i="6"/>
  <c r="F6" i="6" l="1"/>
  <c r="H6" i="6" s="1"/>
  <c r="K6" i="3"/>
  <c r="D7" i="3"/>
  <c r="D8" i="3"/>
  <c r="D6" i="3"/>
  <c r="B22" i="5" l="1"/>
  <c r="B23" i="5" l="1"/>
  <c r="M24" i="4"/>
  <c r="B6" i="5" l="1"/>
  <c r="L9" i="4" l="1"/>
  <c r="E9" i="4"/>
  <c r="D9" i="4"/>
  <c r="I10" i="4"/>
  <c r="B10" i="4"/>
  <c r="J30" i="4" s="1"/>
  <c r="F24" i="4"/>
  <c r="M17" i="4"/>
  <c r="F17" i="4"/>
  <c r="L8" i="4"/>
  <c r="E8" i="4"/>
  <c r="D8" i="4"/>
  <c r="L7" i="4"/>
  <c r="E7" i="4"/>
  <c r="D7" i="4"/>
  <c r="L6" i="4"/>
  <c r="D6" i="4"/>
  <c r="F6" i="4" s="1"/>
  <c r="O17" i="4" l="1"/>
  <c r="F8" i="4"/>
  <c r="M8" i="4"/>
  <c r="F7" i="4"/>
  <c r="M7" i="4"/>
  <c r="M6" i="4"/>
  <c r="M9" i="4"/>
  <c r="F9" i="4"/>
  <c r="F25" i="4"/>
  <c r="M25" i="4"/>
  <c r="O25" i="4" l="1"/>
  <c r="F10" i="4"/>
  <c r="F18" i="4" s="1"/>
  <c r="F19" i="4" s="1"/>
  <c r="M10" i="4"/>
  <c r="M27" i="4" l="1"/>
  <c r="M18" i="4"/>
  <c r="M19" i="4" s="1"/>
  <c r="F27" i="4"/>
  <c r="O10" i="4"/>
  <c r="M30" i="4" l="1"/>
  <c r="O27" i="4"/>
  <c r="N30" i="4"/>
  <c r="F18" i="3"/>
  <c r="S7" i="3" l="1"/>
  <c r="S6" i="3"/>
  <c r="R7" i="3"/>
  <c r="R6" i="3"/>
  <c r="M26" i="3" l="1"/>
  <c r="T18" i="3"/>
  <c r="M18" i="3"/>
  <c r="P10" i="3"/>
  <c r="I10" i="3"/>
  <c r="B10" i="3"/>
  <c r="P31" i="3" s="1"/>
  <c r="L8" i="3"/>
  <c r="K8" i="3"/>
  <c r="E8" i="3"/>
  <c r="T7" i="3"/>
  <c r="L7" i="3"/>
  <c r="K7" i="3"/>
  <c r="E7" i="3"/>
  <c r="T6" i="3"/>
  <c r="L6" i="3"/>
  <c r="F6" i="3"/>
  <c r="F4" i="3" s="1"/>
  <c r="V18" i="3" l="1"/>
  <c r="F26" i="3"/>
  <c r="M6" i="3"/>
  <c r="F8" i="3"/>
  <c r="M8" i="3"/>
  <c r="M7" i="3"/>
  <c r="F7" i="3"/>
  <c r="T10" i="3"/>
  <c r="T19" i="3" s="1"/>
  <c r="T20" i="3" s="1"/>
  <c r="T26" i="3"/>
  <c r="V26" i="3" l="1"/>
  <c r="T28" i="3"/>
  <c r="F10" i="3"/>
  <c r="M10" i="3"/>
  <c r="M19" i="3" l="1"/>
  <c r="M20" i="3" s="1"/>
  <c r="V10" i="3"/>
  <c r="F28" i="3"/>
  <c r="F19" i="3"/>
  <c r="F20" i="3" s="1"/>
  <c r="M28" i="3"/>
  <c r="V28" i="3" l="1"/>
  <c r="T31" i="3"/>
</calcChain>
</file>

<file path=xl/comments1.xml><?xml version="1.0" encoding="utf-8"?>
<comments xmlns="http://schemas.openxmlformats.org/spreadsheetml/2006/main">
  <authors>
    <author>Lisa Altman</author>
  </authors>
  <commentList>
    <comment ref="E6" authorId="0" shapeId="0">
      <text>
        <r>
          <rPr>
            <b/>
            <sz val="9"/>
            <color indexed="81"/>
            <rFont val="Tahoma"/>
            <family val="2"/>
          </rPr>
          <t>Lisa Altman:</t>
        </r>
        <r>
          <rPr>
            <sz val="9"/>
            <color indexed="81"/>
            <rFont val="Tahoma"/>
            <family val="2"/>
          </rPr>
          <t xml:space="preserve">
type in the tuition discount into this cell
</t>
        </r>
      </text>
    </comment>
  </commentList>
</comments>
</file>

<file path=xl/comments2.xml><?xml version="1.0" encoding="utf-8"?>
<comments xmlns="http://schemas.openxmlformats.org/spreadsheetml/2006/main">
  <authors>
    <author>Lisa Altman</author>
    <author>Altman, Lisa</author>
  </authors>
  <commentList>
    <comment ref="E6" authorId="0" shapeId="0">
      <text>
        <r>
          <rPr>
            <b/>
            <sz val="9"/>
            <color indexed="81"/>
            <rFont val="Tahoma"/>
            <family val="2"/>
          </rPr>
          <t>Lisa Altman:</t>
        </r>
        <r>
          <rPr>
            <sz val="9"/>
            <color indexed="81"/>
            <rFont val="Tahoma"/>
            <family val="2"/>
          </rPr>
          <t xml:space="preserve">
type in the tuition discount into this cell
</t>
        </r>
      </text>
    </comment>
    <comment ref="S8" authorId="1" shapeId="0">
      <text>
        <r>
          <rPr>
            <b/>
            <sz val="9"/>
            <color indexed="81"/>
            <rFont val="Tahoma"/>
            <family val="2"/>
          </rPr>
          <t>Altman, Lisa:</t>
        </r>
        <r>
          <rPr>
            <sz val="9"/>
            <color indexed="81"/>
            <rFont val="Tahoma"/>
            <family val="2"/>
          </rPr>
          <t xml:space="preserve">
fee no discount</t>
        </r>
      </text>
    </comment>
    <comment ref="L9" authorId="1" shapeId="0">
      <text>
        <r>
          <rPr>
            <b/>
            <sz val="9"/>
            <color indexed="81"/>
            <rFont val="Tahoma"/>
            <family val="2"/>
          </rPr>
          <t>Altman, Lisa:</t>
        </r>
        <r>
          <rPr>
            <sz val="9"/>
            <color indexed="81"/>
            <rFont val="Tahoma"/>
            <family val="2"/>
          </rPr>
          <t xml:space="preserve">
fee no discount</t>
        </r>
      </text>
    </comment>
  </commentList>
</comments>
</file>

<file path=xl/comments3.xml><?xml version="1.0" encoding="utf-8"?>
<comments xmlns="http://schemas.openxmlformats.org/spreadsheetml/2006/main">
  <authors>
    <author>Lisa Altman</author>
  </authors>
  <commentList>
    <comment ref="E6" authorId="0" shapeId="0">
      <text>
        <r>
          <rPr>
            <b/>
            <sz val="9"/>
            <color indexed="81"/>
            <rFont val="Tahoma"/>
            <family val="2"/>
          </rPr>
          <t>Lisa Altman:</t>
        </r>
        <r>
          <rPr>
            <sz val="9"/>
            <color indexed="81"/>
            <rFont val="Tahoma"/>
            <family val="2"/>
          </rPr>
          <t xml:space="preserve">
Type in Tuition discount</t>
        </r>
      </text>
    </comment>
  </commentList>
</comments>
</file>

<file path=xl/comments4.xml><?xml version="1.0" encoding="utf-8"?>
<comments xmlns="http://schemas.openxmlformats.org/spreadsheetml/2006/main">
  <authors>
    <author>Lisa Altman</author>
  </authors>
  <commentList>
    <comment ref="E6" authorId="0" shapeId="0">
      <text>
        <r>
          <rPr>
            <b/>
            <sz val="9"/>
            <color indexed="81"/>
            <rFont val="Tahoma"/>
            <family val="2"/>
          </rPr>
          <t>Lisa Altman:</t>
        </r>
        <r>
          <rPr>
            <sz val="9"/>
            <color indexed="81"/>
            <rFont val="Tahoma"/>
            <family val="2"/>
          </rPr>
          <t xml:space="preserve">
Type in Tuition discount</t>
        </r>
      </text>
    </comment>
  </commentList>
</comments>
</file>

<file path=xl/comments5.xml><?xml version="1.0" encoding="utf-8"?>
<comments xmlns="http://schemas.openxmlformats.org/spreadsheetml/2006/main">
  <authors>
    <author>Lisa Altman</author>
  </authors>
  <commentList>
    <comment ref="E3" authorId="0" shapeId="0">
      <text>
        <r>
          <rPr>
            <b/>
            <sz val="9"/>
            <color indexed="81"/>
            <rFont val="Tahoma"/>
            <family val="2"/>
          </rPr>
          <t>Lisa Altman:</t>
        </r>
        <r>
          <rPr>
            <sz val="9"/>
            <color indexed="81"/>
            <rFont val="Tahoma"/>
            <family val="2"/>
          </rPr>
          <t xml:space="preserve">
type in the tuition discount into this cell
</t>
        </r>
      </text>
    </comment>
  </commentList>
</comments>
</file>

<file path=xl/sharedStrings.xml><?xml version="1.0" encoding="utf-8"?>
<sst xmlns="http://schemas.openxmlformats.org/spreadsheetml/2006/main" count="222" uniqueCount="97">
  <si>
    <t>credits</t>
  </si>
  <si>
    <t>tuition</t>
  </si>
  <si>
    <t>rate</t>
  </si>
  <si>
    <t>discount</t>
  </si>
  <si>
    <t>DSC 440</t>
  </si>
  <si>
    <t>DSC 461</t>
  </si>
  <si>
    <t>Tuition*</t>
  </si>
  <si>
    <t>tuition/fee</t>
  </si>
  <si>
    <t>Activity Fee</t>
  </si>
  <si>
    <t>Fees*</t>
  </si>
  <si>
    <t>Books, Supplies</t>
  </si>
  <si>
    <t>** Estimated based on http://www.rochester.edu/college/gradstudies/incoming/estimated-expenses.html</t>
  </si>
  <si>
    <t>Room/Board **</t>
  </si>
  <si>
    <t>Sub Total: Tuition</t>
  </si>
  <si>
    <t>Sub Total: Fees</t>
  </si>
  <si>
    <t>Sub Total: Room/Board</t>
  </si>
  <si>
    <t>TOTAL ESTIMATED COSTS per semester</t>
  </si>
  <si>
    <t>course</t>
  </si>
  <si>
    <t>elective</t>
  </si>
  <si>
    <t>DSC 401(recommended) or elective</t>
  </si>
  <si>
    <t>TOTAL tuition after discount</t>
  </si>
  <si>
    <t>International Student Fee (if not a US citizen or Permanent Resident)</t>
  </si>
  <si>
    <t>TOTAL CREDITS</t>
  </si>
  <si>
    <t>DSC 462</t>
  </si>
  <si>
    <t>DSC 465</t>
  </si>
  <si>
    <t>DSC483</t>
  </si>
  <si>
    <t>Amount of tuition discount</t>
  </si>
  <si>
    <t>Health Insurance, health fee, international fee, and activity fee over 2 semesters</t>
  </si>
  <si>
    <t>Estimated Living expenses over 2 semesters</t>
  </si>
  <si>
    <t>FALL 2022</t>
  </si>
  <si>
    <t>TOTAL ESTIMATED TUITION</t>
  </si>
  <si>
    <t>TOTAL ESTIMATED FEES</t>
  </si>
  <si>
    <t>TOTAL ESTIMATED LIVING EXPENSES</t>
  </si>
  <si>
    <t>TOTAL ESTIMATED TOTAL</t>
  </si>
  <si>
    <t>Personal</t>
  </si>
  <si>
    <t>Room/Board</t>
  </si>
  <si>
    <t>Health Insurance, health fee, international fee, and activity fee over 3 semesters</t>
  </si>
  <si>
    <t>Estimated Living expenses over 3 semesters</t>
  </si>
  <si>
    <t>SPRING 2023</t>
  </si>
  <si>
    <t>*based on 2022-23 schedule of charges</t>
  </si>
  <si>
    <t>DSCC494</t>
  </si>
  <si>
    <t>FALL 2023</t>
  </si>
  <si>
    <t>CPT requires a student to be registered for a 1 credit internship course.</t>
  </si>
  <si>
    <t>SUMMER 2023</t>
  </si>
  <si>
    <t>Your tuition discount will be applied to this 1 credit course</t>
  </si>
  <si>
    <t>DSCC 162</t>
  </si>
  <si>
    <t>TOTAL ESTIMATED EXPENSES</t>
  </si>
  <si>
    <t>Per 6/9/2022 healthcare announcement</t>
  </si>
  <si>
    <t>yearly costs</t>
  </si>
  <si>
    <t>Health Insurance (based on 2022-23)</t>
  </si>
  <si>
    <t>SUBTOTAL:UNIVERSITY</t>
  </si>
  <si>
    <t>3 Payments on Sept 10, Oct 10, Nov 10</t>
  </si>
  <si>
    <t>3 Payments on Feb 10, March 10, April 10</t>
  </si>
  <si>
    <t>SPRING 2024</t>
  </si>
  <si>
    <t>*based on 2023-24 schedule of charges</t>
  </si>
  <si>
    <t>Per 3/8/2023 tuition announcement</t>
  </si>
  <si>
    <t>SUMMER 2024</t>
  </si>
  <si>
    <t>ESTIMATE EXPENSES for total of 3 semesters (does not include summer bridge or CPT credit)</t>
  </si>
  <si>
    <t>Tuition = 24 credits at $1,970.00 per credit</t>
  </si>
  <si>
    <t>Tuition = 32 credits at $1,970.00 per credit</t>
  </si>
  <si>
    <t>DSC 897 Masters Dissertation (necessary to maintain FT status if under 9 credits; no fee - can only be used once)</t>
  </si>
  <si>
    <t>DSCC 897</t>
  </si>
  <si>
    <t>DSCC 483</t>
  </si>
  <si>
    <t>DSCC 465</t>
  </si>
  <si>
    <t>DSCC 461</t>
  </si>
  <si>
    <t>DSCC 440</t>
  </si>
  <si>
    <t>DSCC 462</t>
  </si>
  <si>
    <t>due around June 10</t>
  </si>
  <si>
    <t>due around May 10</t>
  </si>
  <si>
    <t>ESTIMATE EXPENSES for total of 2 semesters (does not include summer bridge or CPT credit)</t>
  </si>
  <si>
    <t>Health Insurance, health fee, international fee, and activity fee over 2  semesters</t>
  </si>
  <si>
    <t>see Fall 2-semester tab for breakdown</t>
  </si>
  <si>
    <t>see Fall 3-semester tab for breakdown</t>
  </si>
  <si>
    <t>Your offer letter indicates if you have been asked to attend the summer bridging course, DSCC 162, which is begins June 26, 2023</t>
  </si>
  <si>
    <r>
      <t>INTERNATIONAL STUDENT TOTAL EXPENSES to show for I-20 financials (</t>
    </r>
    <r>
      <rPr>
        <b/>
        <i/>
        <sz val="12"/>
        <color theme="1"/>
        <rFont val="Calibri"/>
        <family val="2"/>
        <scheme val="minor"/>
      </rPr>
      <t>documentation is required to cover estimated expenses for at least one full year of study; since the data science program estimates international students to attend for 3 semesters, only 24 credits are taken in the first year)</t>
    </r>
  </si>
  <si>
    <t>THREE SEMESTERS of STUDY estimate</t>
  </si>
  <si>
    <t>TWO SEMESTERS of STUDY estimate</t>
  </si>
  <si>
    <t>FALL 2024 (Expect Tuition and Fees to increase in 2024-25 academic year)</t>
  </si>
  <si>
    <t>1st year Per 3/8/2023 tuition announcement; 2nd year estimated increase</t>
  </si>
  <si>
    <t>Tuition = 24 credits at $1,970 per credit + 8 credits at $2050 per credit</t>
  </si>
  <si>
    <t>(estimate as we expect Tuition and Fees to increase in 2024-25 academic year)</t>
  </si>
  <si>
    <r>
      <t xml:space="preserve">Tuition Discount </t>
    </r>
    <r>
      <rPr>
        <b/>
        <sz val="12"/>
        <color theme="9" tint="-0.249977111117893"/>
        <rFont val="Calibri"/>
        <family val="2"/>
        <scheme val="minor"/>
      </rPr>
      <t>(ENTER your discount IN GREEN BOX)</t>
    </r>
  </si>
  <si>
    <t xml:space="preserve"> (ENTER your discount IN GREEN BOX; it will carry over to all other cells)</t>
  </si>
  <si>
    <r>
      <t xml:space="preserve">Tuition Discount </t>
    </r>
    <r>
      <rPr>
        <b/>
        <sz val="12"/>
        <color theme="9" tint="-0.249977111117893"/>
        <rFont val="Calibri"/>
        <family val="2"/>
        <scheme val="minor"/>
      </rPr>
      <t>(ENTERED from CELL B4)</t>
    </r>
  </si>
  <si>
    <t>Tuition = 4 credits at $1,890 per credit</t>
  </si>
  <si>
    <t>Tuition = 1 credits at $1,970 per credit</t>
  </si>
  <si>
    <t>Your tuition discount will be applied to this 4 credit course</t>
  </si>
  <si>
    <t>F-1 students needing CPT requires a student to be registered for a 1 credit internship course.</t>
  </si>
  <si>
    <t>SUMMER 2023 BRIDGING course estimate</t>
  </si>
  <si>
    <t>SUMMER 2024 CPT Credit estimate</t>
  </si>
  <si>
    <t>ASE elective</t>
  </si>
  <si>
    <t>Simon School elective</t>
  </si>
  <si>
    <t>ASE electives are 4 credits per course vs. Simon School electives are 2.5 credits per course</t>
  </si>
  <si>
    <t>discount applied</t>
  </si>
  <si>
    <t>Mandatory Health Fee (based on 2023-24)</t>
  </si>
  <si>
    <t>Health Insurance (based on 2023-24)</t>
  </si>
  <si>
    <t>Per 6/9/2023 healthcare announcement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</si>
</sst>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rgb="FF696969"/>
      <name val="Arial"/>
      <family val="2"/>
    </font>
    <font>
      <b/>
      <sz val="12"/>
      <color theme="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61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theme="1"/>
        <bgColor indexed="64"/>
      </patternFill>
    </fill>
    <fill>
      <patternFill patternType="solid">
        <fgColor theme="9"/>
      </patternFill>
    </fill>
    <fill>
      <patternFill patternType="solid">
        <fgColor rgb="FFFFFF00"/>
        <bgColor indexed="64"/>
      </patternFill>
    </fill>
    <fill>
      <patternFill patternType="solid">
        <fgColor rgb="FFFFFFCC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rgb="FF3F3F3F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rgb="FF3F3F3F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4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" fillId="7" borderId="16" applyNumberFormat="0" applyFont="0" applyAlignment="0" applyProtection="0"/>
  </cellStyleXfs>
  <cellXfs count="68">
    <xf numFmtId="0" fontId="0" fillId="0" borderId="0" xfId="0"/>
    <xf numFmtId="0" fontId="7" fillId="0" borderId="0" xfId="0" applyFont="1"/>
    <xf numFmtId="0" fontId="10" fillId="0" borderId="0" xfId="0" applyFont="1"/>
    <xf numFmtId="44" fontId="10" fillId="0" borderId="0" xfId="1" applyFont="1"/>
    <xf numFmtId="0" fontId="10" fillId="4" borderId="0" xfId="0" applyFont="1" applyFill="1"/>
    <xf numFmtId="0" fontId="10" fillId="0" borderId="2" xfId="0" applyFont="1" applyBorder="1"/>
    <xf numFmtId="44" fontId="10" fillId="0" borderId="2" xfId="1" applyFont="1" applyBorder="1"/>
    <xf numFmtId="9" fontId="10" fillId="0" borderId="2" xfId="2" applyFont="1" applyBorder="1"/>
    <xf numFmtId="0" fontId="8" fillId="3" borderId="3" xfId="4" applyFont="1" applyBorder="1"/>
    <xf numFmtId="44" fontId="8" fillId="3" borderId="3" xfId="1" applyFont="1" applyFill="1" applyBorder="1"/>
    <xf numFmtId="0" fontId="8" fillId="3" borderId="1" xfId="4" applyFont="1"/>
    <xf numFmtId="44" fontId="13" fillId="3" borderId="1" xfId="1" applyFont="1" applyFill="1" applyBorder="1"/>
    <xf numFmtId="164" fontId="10" fillId="0" borderId="2" xfId="1" applyNumberFormat="1" applyFont="1" applyBorder="1"/>
    <xf numFmtId="0" fontId="10" fillId="4" borderId="2" xfId="0" applyFont="1" applyFill="1" applyBorder="1"/>
    <xf numFmtId="0" fontId="8" fillId="3" borderId="11" xfId="4" applyFont="1" applyBorder="1"/>
    <xf numFmtId="0" fontId="9" fillId="0" borderId="12" xfId="5" applyFont="1" applyBorder="1"/>
    <xf numFmtId="0" fontId="10" fillId="0" borderId="12" xfId="0" applyFont="1" applyBorder="1"/>
    <xf numFmtId="44" fontId="10" fillId="0" borderId="12" xfId="1" applyFont="1" applyBorder="1"/>
    <xf numFmtId="0" fontId="10" fillId="4" borderId="12" xfId="0" applyFont="1" applyFill="1" applyBorder="1"/>
    <xf numFmtId="44" fontId="10" fillId="0" borderId="13" xfId="1" applyFont="1" applyBorder="1"/>
    <xf numFmtId="0" fontId="8" fillId="3" borderId="14" xfId="4" applyFont="1" applyBorder="1"/>
    <xf numFmtId="0" fontId="10" fillId="0" borderId="10" xfId="0" applyFont="1" applyBorder="1"/>
    <xf numFmtId="44" fontId="10" fillId="0" borderId="10" xfId="1" applyFont="1" applyBorder="1"/>
    <xf numFmtId="0" fontId="10" fillId="4" borderId="10" xfId="0" applyFont="1" applyFill="1" applyBorder="1"/>
    <xf numFmtId="0" fontId="14" fillId="0" borderId="10" xfId="0" applyFont="1" applyBorder="1"/>
    <xf numFmtId="0" fontId="9" fillId="0" borderId="14" xfId="5" applyFont="1" applyBorder="1"/>
    <xf numFmtId="0" fontId="15" fillId="3" borderId="3" xfId="4" applyFont="1" applyBorder="1"/>
    <xf numFmtId="44" fontId="16" fillId="0" borderId="0" xfId="1" applyFont="1"/>
    <xf numFmtId="9" fontId="18" fillId="5" borderId="2" xfId="6" applyNumberFormat="1" applyFont="1" applyBorder="1"/>
    <xf numFmtId="0" fontId="12" fillId="0" borderId="0" xfId="0" applyFont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44" fontId="12" fillId="0" borderId="10" xfId="1" applyFont="1" applyBorder="1" applyAlignment="1">
      <alignment horizontal="center" wrapText="1"/>
    </xf>
    <xf numFmtId="0" fontId="10" fillId="4" borderId="0" xfId="0" applyFont="1" applyFill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14" xfId="0" applyFont="1" applyBorder="1"/>
    <xf numFmtId="0" fontId="10" fillId="0" borderId="13" xfId="0" applyFont="1" applyBorder="1"/>
    <xf numFmtId="44" fontId="10" fillId="0" borderId="0" xfId="0" applyNumberFormat="1" applyFont="1"/>
    <xf numFmtId="9" fontId="19" fillId="5" borderId="2" xfId="6" applyNumberFormat="1" applyFont="1" applyBorder="1"/>
    <xf numFmtId="44" fontId="0" fillId="0" borderId="0" xfId="1" applyFont="1"/>
    <xf numFmtId="9" fontId="18" fillId="5" borderId="0" xfId="2" applyFont="1" applyFill="1"/>
    <xf numFmtId="44" fontId="19" fillId="0" borderId="0" xfId="1" applyNumberFormat="1" applyFont="1"/>
    <xf numFmtId="0" fontId="20" fillId="0" borderId="0" xfId="0" applyFont="1"/>
    <xf numFmtId="0" fontId="8" fillId="3" borderId="15" xfId="4" applyFont="1" applyBorder="1"/>
    <xf numFmtId="0" fontId="12" fillId="0" borderId="2" xfId="0" applyFont="1" applyBorder="1" applyAlignment="1">
      <alignment horizontal="center" wrapText="1"/>
    </xf>
    <xf numFmtId="44" fontId="12" fillId="0" borderId="2" xfId="1" applyFont="1" applyBorder="1" applyAlignment="1">
      <alignment horizontal="center" wrapText="1"/>
    </xf>
    <xf numFmtId="0" fontId="10" fillId="0" borderId="0" xfId="0" applyFont="1" applyAlignment="1">
      <alignment vertical="center"/>
    </xf>
    <xf numFmtId="0" fontId="22" fillId="0" borderId="0" xfId="0" applyFont="1"/>
    <xf numFmtId="44" fontId="23" fillId="0" borderId="0" xfId="0" applyNumberFormat="1" applyFont="1"/>
    <xf numFmtId="0" fontId="24" fillId="0" borderId="0" xfId="0" applyFont="1"/>
    <xf numFmtId="0" fontId="20" fillId="6" borderId="2" xfId="0" applyFont="1" applyFill="1" applyBorder="1" applyAlignment="1">
      <alignment wrapText="1"/>
    </xf>
    <xf numFmtId="44" fontId="20" fillId="6" borderId="2" xfId="1" applyFont="1" applyFill="1" applyBorder="1"/>
    <xf numFmtId="44" fontId="0" fillId="0" borderId="0" xfId="0" applyNumberFormat="1"/>
    <xf numFmtId="0" fontId="20" fillId="7" borderId="16" xfId="7" applyFont="1" applyAlignment="1">
      <alignment wrapText="1"/>
    </xf>
    <xf numFmtId="44" fontId="20" fillId="7" borderId="16" xfId="7" applyNumberFormat="1" applyFont="1"/>
    <xf numFmtId="0" fontId="3" fillId="3" borderId="1" xfId="4"/>
    <xf numFmtId="44" fontId="3" fillId="3" borderId="1" xfId="4" applyNumberFormat="1"/>
    <xf numFmtId="0" fontId="12" fillId="7" borderId="16" xfId="7" applyFont="1" applyAlignment="1">
      <alignment wrapText="1"/>
    </xf>
    <xf numFmtId="0" fontId="10" fillId="0" borderId="0" xfId="0" applyFont="1" applyFill="1" applyBorder="1"/>
    <xf numFmtId="0" fontId="25" fillId="4" borderId="0" xfId="0" applyFont="1" applyFill="1"/>
    <xf numFmtId="44" fontId="25" fillId="4" borderId="0" xfId="1" applyFont="1" applyFill="1"/>
    <xf numFmtId="0" fontId="12" fillId="0" borderId="17" xfId="0" applyFont="1" applyFill="1" applyBorder="1" applyAlignment="1">
      <alignment horizontal="center" wrapText="1"/>
    </xf>
    <xf numFmtId="0" fontId="11" fillId="2" borderId="4" xfId="3" applyFont="1" applyBorder="1" applyAlignment="1">
      <alignment horizontal="center"/>
    </xf>
    <xf numFmtId="0" fontId="11" fillId="2" borderId="5" xfId="3" applyFont="1" applyBorder="1" applyAlignment="1">
      <alignment horizontal="center"/>
    </xf>
    <xf numFmtId="0" fontId="11" fillId="2" borderId="6" xfId="3" applyFont="1" applyBorder="1" applyAlignment="1">
      <alignment horizontal="center"/>
    </xf>
    <xf numFmtId="0" fontId="11" fillId="2" borderId="7" xfId="3" applyFont="1" applyBorder="1" applyAlignment="1">
      <alignment horizontal="center"/>
    </xf>
    <xf numFmtId="0" fontId="11" fillId="2" borderId="8" xfId="3" applyFont="1" applyBorder="1" applyAlignment="1">
      <alignment horizontal="center"/>
    </xf>
    <xf numFmtId="0" fontId="11" fillId="2" borderId="9" xfId="3" applyFont="1" applyBorder="1" applyAlignment="1">
      <alignment horizontal="center"/>
    </xf>
    <xf numFmtId="0" fontId="10" fillId="0" borderId="2" xfId="0" applyFont="1" applyBorder="1" applyAlignment="1">
      <alignment horizontal="left" wrapText="1"/>
    </xf>
  </cellXfs>
  <cellStyles count="8">
    <cellStyle name="Accent6" xfId="6" builtinId="49"/>
    <cellStyle name="Check Cell" xfId="4" builtinId="23"/>
    <cellStyle name="Currency" xfId="1" builtinId="4"/>
    <cellStyle name="Explanatory Text" xfId="5" builtinId="53"/>
    <cellStyle name="Good" xfId="3" builtinId="26"/>
    <cellStyle name="Normal" xfId="0" builtinId="0"/>
    <cellStyle name="Note" xfId="7" builtinId="1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workbookViewId="0">
      <selection activeCell="F6" sqref="F6"/>
    </sheetView>
  </sheetViews>
  <sheetFormatPr defaultRowHeight="15" x14ac:dyDescent="0.25"/>
  <cols>
    <col min="1" max="1" width="77.85546875" bestFit="1" customWidth="1"/>
    <col min="2" max="2" width="14.140625" style="38" customWidth="1"/>
    <col min="4" max="4" width="14.5703125" customWidth="1"/>
  </cols>
  <sheetData>
    <row r="1" spans="1:4" ht="15.75" x14ac:dyDescent="0.25">
      <c r="A1" s="45" t="s">
        <v>27</v>
      </c>
      <c r="B1" s="3">
        <v>4374</v>
      </c>
      <c r="C1" s="46" t="s">
        <v>47</v>
      </c>
    </row>
    <row r="2" spans="1:4" ht="15.75" x14ac:dyDescent="0.25">
      <c r="A2" s="2" t="s">
        <v>28</v>
      </c>
      <c r="B2" s="3">
        <v>18410</v>
      </c>
    </row>
    <row r="3" spans="1:4" ht="15.75" x14ac:dyDescent="0.25">
      <c r="A3" s="45" t="s">
        <v>58</v>
      </c>
      <c r="B3" s="3">
        <f>24*1970</f>
        <v>47280</v>
      </c>
      <c r="C3" s="46" t="s">
        <v>55</v>
      </c>
    </row>
    <row r="4" spans="1:4" ht="15.75" x14ac:dyDescent="0.25">
      <c r="A4" s="2" t="s">
        <v>81</v>
      </c>
      <c r="B4" s="39">
        <v>0</v>
      </c>
      <c r="C4" t="s">
        <v>82</v>
      </c>
      <c r="D4" s="51"/>
    </row>
    <row r="5" spans="1:4" ht="15.75" x14ac:dyDescent="0.25">
      <c r="A5" s="2" t="s">
        <v>26</v>
      </c>
      <c r="B5" s="40">
        <f>-B3*B4</f>
        <v>0</v>
      </c>
    </row>
    <row r="6" spans="1:4" ht="63" x14ac:dyDescent="0.25">
      <c r="A6" s="49" t="s">
        <v>74</v>
      </c>
      <c r="B6" s="50">
        <f>B1+B2+B3+B5</f>
        <v>70064</v>
      </c>
      <c r="C6" s="46"/>
      <c r="D6" s="51"/>
    </row>
    <row r="8" spans="1:4" s="58" customFormat="1" ht="15.75" thickBot="1" x14ac:dyDescent="0.3">
      <c r="B8" s="59"/>
    </row>
    <row r="9" spans="1:4" ht="16.5" thickTop="1" thickBot="1" x14ac:dyDescent="0.3">
      <c r="A9" s="54" t="s">
        <v>76</v>
      </c>
      <c r="B9" s="55"/>
    </row>
    <row r="10" spans="1:4" ht="16.5" thickTop="1" x14ac:dyDescent="0.25">
      <c r="A10" s="45" t="s">
        <v>70</v>
      </c>
      <c r="B10" s="3">
        <v>4518</v>
      </c>
      <c r="C10" s="46" t="s">
        <v>96</v>
      </c>
    </row>
    <row r="11" spans="1:4" ht="15.75" x14ac:dyDescent="0.25">
      <c r="A11" s="2" t="s">
        <v>28</v>
      </c>
      <c r="B11" s="3">
        <v>18410</v>
      </c>
    </row>
    <row r="12" spans="1:4" ht="15.75" x14ac:dyDescent="0.25">
      <c r="A12" s="45" t="s">
        <v>59</v>
      </c>
      <c r="B12" s="3">
        <f>32*1970</f>
        <v>63040</v>
      </c>
      <c r="C12" s="46" t="s">
        <v>55</v>
      </c>
    </row>
    <row r="13" spans="1:4" ht="15.75" x14ac:dyDescent="0.25">
      <c r="A13" s="2" t="s">
        <v>83</v>
      </c>
      <c r="B13" s="39">
        <f>B4</f>
        <v>0</v>
      </c>
    </row>
    <row r="14" spans="1:4" ht="15.75" x14ac:dyDescent="0.25">
      <c r="A14" s="2" t="s">
        <v>26</v>
      </c>
      <c r="B14" s="40">
        <f>-B12*B13</f>
        <v>0</v>
      </c>
    </row>
    <row r="15" spans="1:4" ht="31.5" x14ac:dyDescent="0.25">
      <c r="A15" s="52" t="s">
        <v>69</v>
      </c>
      <c r="B15" s="53">
        <f>B10+B11+B12+B14</f>
        <v>85968</v>
      </c>
      <c r="C15" t="s">
        <v>71</v>
      </c>
    </row>
    <row r="16" spans="1:4" ht="15.75" thickBot="1" x14ac:dyDescent="0.3"/>
    <row r="17" spans="1:3" ht="16.5" thickTop="1" thickBot="1" x14ac:dyDescent="0.3">
      <c r="A17" s="54" t="s">
        <v>75</v>
      </c>
      <c r="B17" s="55"/>
    </row>
    <row r="18" spans="1:3" ht="16.5" thickTop="1" x14ac:dyDescent="0.25">
      <c r="A18" s="45" t="s">
        <v>36</v>
      </c>
      <c r="B18" s="3">
        <f>2259*3</f>
        <v>6777</v>
      </c>
      <c r="C18" s="46" t="s">
        <v>96</v>
      </c>
    </row>
    <row r="19" spans="1:3" ht="15.75" x14ac:dyDescent="0.25">
      <c r="A19" s="2" t="s">
        <v>37</v>
      </c>
      <c r="B19" s="3">
        <f>18410/2*3</f>
        <v>27615</v>
      </c>
    </row>
    <row r="20" spans="1:3" ht="15.75" x14ac:dyDescent="0.25">
      <c r="A20" s="45" t="s">
        <v>79</v>
      </c>
      <c r="B20" s="3">
        <v>63680</v>
      </c>
      <c r="C20" s="46" t="s">
        <v>78</v>
      </c>
    </row>
    <row r="21" spans="1:3" ht="15.75" x14ac:dyDescent="0.25">
      <c r="A21" s="2" t="s">
        <v>83</v>
      </c>
      <c r="B21" s="39">
        <f>B4</f>
        <v>0</v>
      </c>
    </row>
    <row r="22" spans="1:3" ht="15.75" x14ac:dyDescent="0.25">
      <c r="A22" s="2" t="s">
        <v>26</v>
      </c>
      <c r="B22" s="40">
        <f>-B20*B21</f>
        <v>0</v>
      </c>
    </row>
    <row r="23" spans="1:3" ht="31.5" x14ac:dyDescent="0.25">
      <c r="A23" s="52" t="s">
        <v>57</v>
      </c>
      <c r="B23" s="53">
        <f>B18+B19+B20+B22</f>
        <v>98072</v>
      </c>
      <c r="C23" t="s">
        <v>72</v>
      </c>
    </row>
    <row r="24" spans="1:3" ht="16.5" thickBot="1" x14ac:dyDescent="0.3">
      <c r="A24" s="57"/>
    </row>
    <row r="25" spans="1:3" ht="16.5" thickTop="1" thickBot="1" x14ac:dyDescent="0.3">
      <c r="A25" s="54" t="s">
        <v>88</v>
      </c>
      <c r="B25" s="55"/>
    </row>
    <row r="26" spans="1:3" ht="16.5" thickTop="1" x14ac:dyDescent="0.25">
      <c r="A26" s="45" t="s">
        <v>84</v>
      </c>
      <c r="B26" s="3">
        <f>4*1890</f>
        <v>7560</v>
      </c>
      <c r="C26" s="46" t="s">
        <v>55</v>
      </c>
    </row>
    <row r="27" spans="1:3" ht="15.75" x14ac:dyDescent="0.25">
      <c r="A27" s="2" t="s">
        <v>83</v>
      </c>
      <c r="B27" s="39">
        <f>B4</f>
        <v>0</v>
      </c>
    </row>
    <row r="28" spans="1:3" ht="15.75" x14ac:dyDescent="0.25">
      <c r="A28" s="2" t="s">
        <v>26</v>
      </c>
      <c r="B28" s="40">
        <f>-B26*B27</f>
        <v>0</v>
      </c>
    </row>
    <row r="29" spans="1:3" ht="31.5" x14ac:dyDescent="0.25">
      <c r="A29" s="52" t="s">
        <v>73</v>
      </c>
      <c r="B29" s="53">
        <f>B26+B28</f>
        <v>7560</v>
      </c>
    </row>
    <row r="30" spans="1:3" ht="15.75" thickBot="1" x14ac:dyDescent="0.3"/>
    <row r="31" spans="1:3" ht="16.5" thickTop="1" thickBot="1" x14ac:dyDescent="0.3">
      <c r="A31" s="54" t="s">
        <v>89</v>
      </c>
      <c r="B31" s="55"/>
    </row>
    <row r="32" spans="1:3" ht="16.5" thickTop="1" x14ac:dyDescent="0.25">
      <c r="A32" s="45" t="s">
        <v>85</v>
      </c>
      <c r="B32" s="3">
        <f>1970</f>
        <v>1970</v>
      </c>
      <c r="C32" s="46" t="s">
        <v>55</v>
      </c>
    </row>
    <row r="33" spans="1:2" ht="15.75" x14ac:dyDescent="0.25">
      <c r="A33" s="2" t="s">
        <v>83</v>
      </c>
      <c r="B33" s="39">
        <f>B4</f>
        <v>0</v>
      </c>
    </row>
    <row r="34" spans="1:2" ht="15.75" x14ac:dyDescent="0.25">
      <c r="A34" s="2" t="s">
        <v>26</v>
      </c>
      <c r="B34" s="40">
        <f>-B32*B33</f>
        <v>0</v>
      </c>
    </row>
    <row r="35" spans="1:2" ht="31.5" x14ac:dyDescent="0.25">
      <c r="A35" s="56" t="s">
        <v>87</v>
      </c>
      <c r="B35" s="53">
        <f>B32+B34</f>
        <v>1970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30"/>
  <sheetViews>
    <sheetView view="pageLayout" zoomScale="75" zoomScaleNormal="100" zoomScalePageLayoutView="75" workbookViewId="0">
      <selection activeCell="B12" sqref="B12"/>
    </sheetView>
  </sheetViews>
  <sheetFormatPr defaultColWidth="9.140625" defaultRowHeight="15.75" x14ac:dyDescent="0.25"/>
  <cols>
    <col min="1" max="1" width="24.140625" style="2" bestFit="1" customWidth="1"/>
    <col min="2" max="2" width="9.42578125" style="2" customWidth="1"/>
    <col min="3" max="4" width="9" style="2" bestFit="1" customWidth="1"/>
    <col min="5" max="5" width="9.42578125" style="2" customWidth="1"/>
    <col min="6" max="6" width="19" style="3" bestFit="1" customWidth="1"/>
    <col min="7" max="7" width="3.140625" style="4" customWidth="1"/>
    <col min="8" max="8" width="17.7109375" style="2" customWidth="1"/>
    <col min="9" max="9" width="12" style="2" customWidth="1"/>
    <col min="10" max="10" width="11.5703125" style="2" customWidth="1"/>
    <col min="11" max="11" width="12.140625" style="2" bestFit="1" customWidth="1"/>
    <col min="12" max="12" width="9.7109375" style="2" bestFit="1" customWidth="1"/>
    <col min="13" max="13" width="27" style="3" customWidth="1"/>
    <col min="14" max="14" width="2.85546875" style="4" customWidth="1"/>
    <col min="15" max="15" width="27" style="2" bestFit="1" customWidth="1"/>
    <col min="16" max="16" width="12.28515625" style="2" bestFit="1" customWidth="1"/>
    <col min="17" max="17" width="8.7109375" style="2" bestFit="1" customWidth="1"/>
    <col min="18" max="18" width="12.140625" style="2" bestFit="1" customWidth="1"/>
    <col min="19" max="19" width="9.7109375" style="2" bestFit="1" customWidth="1"/>
    <col min="20" max="20" width="16" style="3" bestFit="1" customWidth="1"/>
    <col min="21" max="21" width="9.140625" style="2"/>
    <col min="22" max="22" width="12.7109375" style="2" bestFit="1" customWidth="1"/>
    <col min="23" max="16384" width="9.140625" style="2"/>
  </cols>
  <sheetData>
    <row r="1" spans="1:20" x14ac:dyDescent="0.25">
      <c r="A1" s="61" t="s">
        <v>41</v>
      </c>
      <c r="B1" s="62"/>
      <c r="C1" s="62"/>
      <c r="D1" s="62"/>
      <c r="E1" s="62"/>
      <c r="F1" s="63"/>
      <c r="H1" s="61" t="s">
        <v>53</v>
      </c>
      <c r="I1" s="62"/>
      <c r="J1" s="62"/>
      <c r="K1" s="62"/>
      <c r="L1" s="62"/>
      <c r="M1" s="63"/>
      <c r="T1" s="2"/>
    </row>
    <row r="2" spans="1:20" x14ac:dyDescent="0.25">
      <c r="A2" s="64"/>
      <c r="B2" s="65"/>
      <c r="C2" s="65"/>
      <c r="D2" s="65"/>
      <c r="E2" s="65"/>
      <c r="F2" s="66"/>
      <c r="H2" s="64"/>
      <c r="I2" s="65"/>
      <c r="J2" s="65"/>
      <c r="K2" s="65"/>
      <c r="L2" s="65"/>
      <c r="M2" s="66"/>
      <c r="T2" s="2"/>
    </row>
    <row r="3" spans="1:20" x14ac:dyDescent="0.25">
      <c r="T3" s="2"/>
    </row>
    <row r="4" spans="1:20" x14ac:dyDescent="0.25">
      <c r="A4" s="14" t="s">
        <v>6</v>
      </c>
      <c r="B4" s="15" t="s">
        <v>54</v>
      </c>
      <c r="C4" s="16"/>
      <c r="D4" s="16"/>
      <c r="E4" s="16"/>
      <c r="F4" s="17"/>
      <c r="G4" s="18"/>
      <c r="H4" s="16"/>
      <c r="I4" s="16"/>
      <c r="J4" s="16"/>
      <c r="K4" s="16"/>
      <c r="L4" s="16"/>
      <c r="M4" s="17"/>
      <c r="N4" s="18"/>
      <c r="T4" s="2"/>
    </row>
    <row r="5" spans="1:20" s="33" customFormat="1" ht="31.5" x14ac:dyDescent="0.25">
      <c r="A5" s="29" t="s">
        <v>17</v>
      </c>
      <c r="B5" s="30" t="s">
        <v>0</v>
      </c>
      <c r="C5" s="30" t="s">
        <v>2</v>
      </c>
      <c r="D5" s="30" t="s">
        <v>1</v>
      </c>
      <c r="E5" s="30" t="s">
        <v>3</v>
      </c>
      <c r="F5" s="31" t="s">
        <v>20</v>
      </c>
      <c r="G5" s="32"/>
      <c r="H5" s="29" t="s">
        <v>17</v>
      </c>
      <c r="I5" s="30" t="s">
        <v>0</v>
      </c>
      <c r="J5" s="30" t="s">
        <v>2</v>
      </c>
      <c r="K5" s="30" t="s">
        <v>7</v>
      </c>
      <c r="L5" s="30" t="s">
        <v>3</v>
      </c>
      <c r="M5" s="31" t="s">
        <v>20</v>
      </c>
      <c r="N5" s="32"/>
    </row>
    <row r="6" spans="1:20" x14ac:dyDescent="0.25">
      <c r="A6" s="5" t="s">
        <v>23</v>
      </c>
      <c r="B6" s="5">
        <v>4</v>
      </c>
      <c r="C6" s="12">
        <v>1970</v>
      </c>
      <c r="D6" s="12">
        <f>B6*C6</f>
        <v>7880</v>
      </c>
      <c r="E6" s="37">
        <f>'2023-24 estimate for I-20'!B4</f>
        <v>0</v>
      </c>
      <c r="F6" s="6">
        <f>D6*(1-E6)</f>
        <v>7880</v>
      </c>
      <c r="H6" s="5" t="s">
        <v>24</v>
      </c>
      <c r="I6" s="5">
        <v>4</v>
      </c>
      <c r="J6" s="12">
        <v>1970</v>
      </c>
      <c r="K6" s="12">
        <f>I6*J6</f>
        <v>7880</v>
      </c>
      <c r="L6" s="7">
        <f>$E$6</f>
        <v>0</v>
      </c>
      <c r="M6" s="6">
        <f>K6*(1-L6)</f>
        <v>7880</v>
      </c>
      <c r="T6" s="2"/>
    </row>
    <row r="7" spans="1:20" x14ac:dyDescent="0.25">
      <c r="A7" s="5" t="s">
        <v>4</v>
      </c>
      <c r="B7" s="5">
        <v>4</v>
      </c>
      <c r="C7" s="12">
        <v>1970</v>
      </c>
      <c r="D7" s="12">
        <f t="shared" ref="D7:D9" si="0">B7*C7</f>
        <v>7880</v>
      </c>
      <c r="E7" s="7">
        <f>$E$6</f>
        <v>0</v>
      </c>
      <c r="F7" s="6">
        <f>D7*(1-E7)</f>
        <v>7880</v>
      </c>
      <c r="H7" s="5" t="s">
        <v>25</v>
      </c>
      <c r="I7" s="5">
        <v>4</v>
      </c>
      <c r="J7" s="12">
        <v>1970</v>
      </c>
      <c r="K7" s="12">
        <f>I7*J7</f>
        <v>7880</v>
      </c>
      <c r="L7" s="7">
        <f>$E$6</f>
        <v>0</v>
      </c>
      <c r="M7" s="6">
        <f>K7*(1-L7)</f>
        <v>7880</v>
      </c>
      <c r="T7" s="2"/>
    </row>
    <row r="8" spans="1:20" x14ac:dyDescent="0.25">
      <c r="A8" s="5" t="s">
        <v>19</v>
      </c>
      <c r="B8" s="5">
        <v>4</v>
      </c>
      <c r="C8" s="12">
        <v>1970</v>
      </c>
      <c r="D8" s="12">
        <f t="shared" si="0"/>
        <v>7880</v>
      </c>
      <c r="E8" s="7">
        <f>$E$6</f>
        <v>0</v>
      </c>
      <c r="F8" s="6">
        <f>D8*(1-E8)</f>
        <v>7880</v>
      </c>
      <c r="H8" s="5" t="s">
        <v>18</v>
      </c>
      <c r="I8" s="5">
        <v>4</v>
      </c>
      <c r="J8" s="12">
        <v>1970</v>
      </c>
      <c r="K8" s="12">
        <f>I8*J8</f>
        <v>7880</v>
      </c>
      <c r="L8" s="7">
        <f>$E$6</f>
        <v>0</v>
      </c>
      <c r="M8" s="6">
        <f>K8*(1-L8)</f>
        <v>7880</v>
      </c>
      <c r="T8" s="2"/>
    </row>
    <row r="9" spans="1:20" x14ac:dyDescent="0.25">
      <c r="A9" s="5" t="s">
        <v>5</v>
      </c>
      <c r="B9" s="5">
        <v>4</v>
      </c>
      <c r="C9" s="12">
        <v>1970</v>
      </c>
      <c r="D9" s="12">
        <f t="shared" si="0"/>
        <v>7880</v>
      </c>
      <c r="E9" s="7">
        <f>$E$6</f>
        <v>0</v>
      </c>
      <c r="F9" s="6">
        <f>D9*(1-E9)</f>
        <v>7880</v>
      </c>
      <c r="H9" s="5" t="s">
        <v>18</v>
      </c>
      <c r="I9" s="5">
        <v>4</v>
      </c>
      <c r="J9" s="12">
        <v>1970</v>
      </c>
      <c r="K9" s="12">
        <f>I9*J9</f>
        <v>7880</v>
      </c>
      <c r="L9" s="7">
        <f>$E$6</f>
        <v>0</v>
      </c>
      <c r="M9" s="6">
        <f>K9*(1-L9)</f>
        <v>7880</v>
      </c>
      <c r="T9" s="2"/>
    </row>
    <row r="10" spans="1:20" ht="24" thickBot="1" x14ac:dyDescent="0.4">
      <c r="A10" s="8" t="s">
        <v>13</v>
      </c>
      <c r="B10" s="8">
        <f>SUM(B6:B9)</f>
        <v>16</v>
      </c>
      <c r="C10" s="8"/>
      <c r="D10" s="8"/>
      <c r="E10" s="8"/>
      <c r="F10" s="9">
        <f>SUM(F6:F9)</f>
        <v>31520</v>
      </c>
      <c r="H10" s="8" t="s">
        <v>13</v>
      </c>
      <c r="I10" s="8">
        <f>SUM(I6:I9)</f>
        <v>16</v>
      </c>
      <c r="J10" s="8"/>
      <c r="K10" s="8"/>
      <c r="L10" s="8"/>
      <c r="M10" s="9">
        <f>SUM(M6:M9)</f>
        <v>31520</v>
      </c>
      <c r="O10" s="47">
        <f>F10+M10</f>
        <v>63040</v>
      </c>
      <c r="P10" s="36"/>
      <c r="T10" s="2"/>
    </row>
    <row r="11" spans="1:20" ht="16.5" thickTop="1" x14ac:dyDescent="0.25">
      <c r="O11" s="41" t="s">
        <v>30</v>
      </c>
      <c r="T11" s="2"/>
    </row>
    <row r="12" spans="1:20" ht="23.25" x14ac:dyDescent="0.35">
      <c r="A12" s="20" t="s">
        <v>9</v>
      </c>
      <c r="B12" s="15" t="s">
        <v>54</v>
      </c>
      <c r="C12" s="16"/>
      <c r="D12" s="16"/>
      <c r="E12" s="16"/>
      <c r="F12" s="17"/>
      <c r="G12" s="18"/>
      <c r="H12" s="16"/>
      <c r="I12" s="16"/>
      <c r="J12" s="16"/>
      <c r="K12" s="16"/>
      <c r="L12" s="16"/>
      <c r="M12" s="17"/>
      <c r="N12" s="18"/>
      <c r="O12" s="48"/>
      <c r="P12" s="2" t="s">
        <v>48</v>
      </c>
      <c r="T12" s="2"/>
    </row>
    <row r="13" spans="1:20" ht="23.25" x14ac:dyDescent="0.35">
      <c r="A13" s="5" t="s">
        <v>8</v>
      </c>
      <c r="B13" s="21"/>
      <c r="C13" s="21"/>
      <c r="D13" s="21"/>
      <c r="E13" s="21"/>
      <c r="F13" s="22">
        <v>10</v>
      </c>
      <c r="G13" s="23"/>
      <c r="H13" s="21" t="s">
        <v>8</v>
      </c>
      <c r="I13" s="21"/>
      <c r="J13" s="21"/>
      <c r="K13" s="21"/>
      <c r="L13" s="21"/>
      <c r="M13" s="22">
        <v>10</v>
      </c>
      <c r="N13" s="23"/>
      <c r="O13" s="48"/>
      <c r="P13" s="36">
        <f>M13+F13</f>
        <v>20</v>
      </c>
      <c r="T13" s="2"/>
    </row>
    <row r="14" spans="1:20" ht="23.25" x14ac:dyDescent="0.35">
      <c r="A14" s="5" t="s">
        <v>21</v>
      </c>
      <c r="B14" s="5"/>
      <c r="C14" s="5"/>
      <c r="D14" s="5"/>
      <c r="E14" s="5"/>
      <c r="F14" s="6">
        <v>53</v>
      </c>
      <c r="G14" s="13"/>
      <c r="H14" s="5" t="s">
        <v>21</v>
      </c>
      <c r="I14" s="5"/>
      <c r="J14" s="5"/>
      <c r="K14" s="5"/>
      <c r="L14" s="5"/>
      <c r="M14" s="6">
        <v>53</v>
      </c>
      <c r="N14" s="13"/>
      <c r="O14" s="48"/>
      <c r="P14" s="36">
        <f>M14+F14</f>
        <v>106</v>
      </c>
      <c r="T14" s="2"/>
    </row>
    <row r="15" spans="1:20" ht="23.25" x14ac:dyDescent="0.35">
      <c r="A15" s="5" t="s">
        <v>94</v>
      </c>
      <c r="B15" s="5"/>
      <c r="C15" s="5"/>
      <c r="D15" s="5"/>
      <c r="E15" s="5"/>
      <c r="F15" s="6">
        <v>390</v>
      </c>
      <c r="G15" s="13"/>
      <c r="H15" s="5" t="s">
        <v>94</v>
      </c>
      <c r="I15" s="5"/>
      <c r="J15" s="5"/>
      <c r="K15" s="5"/>
      <c r="L15" s="5"/>
      <c r="M15" s="6">
        <v>390</v>
      </c>
      <c r="N15" s="13"/>
      <c r="O15" s="48"/>
      <c r="P15" s="36">
        <f>M15+F15</f>
        <v>780</v>
      </c>
      <c r="T15" s="2"/>
    </row>
    <row r="16" spans="1:20" ht="23.25" x14ac:dyDescent="0.35">
      <c r="A16" s="5" t="s">
        <v>95</v>
      </c>
      <c r="B16" s="5"/>
      <c r="C16" s="5"/>
      <c r="D16" s="5"/>
      <c r="E16" s="5"/>
      <c r="F16" s="6">
        <v>1806</v>
      </c>
      <c r="G16" s="13"/>
      <c r="H16" s="5" t="s">
        <v>49</v>
      </c>
      <c r="I16" s="5"/>
      <c r="J16" s="5"/>
      <c r="K16" s="5"/>
      <c r="L16" s="5"/>
      <c r="M16" s="6">
        <v>1806</v>
      </c>
      <c r="N16" s="13"/>
      <c r="O16" s="48"/>
      <c r="P16" s="36">
        <f>M16+F16</f>
        <v>3612</v>
      </c>
      <c r="T16" s="2"/>
    </row>
    <row r="17" spans="1:20" ht="24" thickBot="1" x14ac:dyDescent="0.4">
      <c r="A17" s="8" t="s">
        <v>14</v>
      </c>
      <c r="B17" s="8"/>
      <c r="C17" s="8"/>
      <c r="D17" s="8"/>
      <c r="E17" s="8"/>
      <c r="F17" s="9">
        <f>SUM(F13:F16)</f>
        <v>2259</v>
      </c>
      <c r="H17" s="26" t="s">
        <v>14</v>
      </c>
      <c r="I17" s="8"/>
      <c r="J17" s="8"/>
      <c r="K17" s="8"/>
      <c r="L17" s="8"/>
      <c r="M17" s="9">
        <f>SUM(M13:M16)</f>
        <v>2259</v>
      </c>
      <c r="O17" s="47">
        <f>F17+M17</f>
        <v>4518</v>
      </c>
      <c r="T17" s="2"/>
    </row>
    <row r="18" spans="1:20" ht="16.5" thickTop="1" x14ac:dyDescent="0.25">
      <c r="A18" s="2" t="s">
        <v>50</v>
      </c>
      <c r="F18" s="3">
        <f>F17+F10</f>
        <v>33779</v>
      </c>
      <c r="H18" s="2" t="s">
        <v>50</v>
      </c>
      <c r="M18" s="3">
        <f>M17+M10</f>
        <v>33779</v>
      </c>
      <c r="O18" s="41" t="s">
        <v>31</v>
      </c>
      <c r="T18" s="2"/>
    </row>
    <row r="19" spans="1:20" ht="23.25" x14ac:dyDescent="0.35">
      <c r="A19" s="2" t="s">
        <v>51</v>
      </c>
      <c r="F19" s="3">
        <f>F18/3</f>
        <v>11259.666666666666</v>
      </c>
      <c r="H19" s="2" t="s">
        <v>52</v>
      </c>
      <c r="M19" s="3">
        <f>M18/3</f>
        <v>11259.666666666666</v>
      </c>
      <c r="O19" s="48"/>
      <c r="T19" s="2"/>
    </row>
    <row r="20" spans="1:20" ht="23.25" x14ac:dyDescent="0.35">
      <c r="O20" s="48"/>
      <c r="T20" s="2"/>
    </row>
    <row r="21" spans="1:20" ht="23.25" x14ac:dyDescent="0.35">
      <c r="A21" s="20" t="s">
        <v>12</v>
      </c>
      <c r="B21" s="25" t="s">
        <v>11</v>
      </c>
      <c r="C21" s="16"/>
      <c r="D21" s="16"/>
      <c r="E21" s="16"/>
      <c r="F21" s="17"/>
      <c r="G21" s="18"/>
      <c r="H21" s="16"/>
      <c r="I21" s="16"/>
      <c r="J21" s="16"/>
      <c r="K21" s="16"/>
      <c r="L21" s="16"/>
      <c r="M21" s="17"/>
      <c r="N21" s="18"/>
      <c r="O21" s="48"/>
      <c r="T21" s="2"/>
    </row>
    <row r="22" spans="1:20" ht="23.25" x14ac:dyDescent="0.35">
      <c r="A22" s="5" t="s">
        <v>35</v>
      </c>
      <c r="B22" s="21"/>
      <c r="C22" s="21"/>
      <c r="D22" s="21"/>
      <c r="E22" s="21"/>
      <c r="F22" s="22">
        <v>7317</v>
      </c>
      <c r="G22" s="23"/>
      <c r="H22" s="5" t="s">
        <v>35</v>
      </c>
      <c r="I22" s="21"/>
      <c r="J22" s="21"/>
      <c r="K22" s="21"/>
      <c r="L22" s="21"/>
      <c r="M22" s="22">
        <v>7317</v>
      </c>
      <c r="N22" s="23"/>
      <c r="O22" s="48"/>
      <c r="T22" s="2"/>
    </row>
    <row r="23" spans="1:20" ht="23.25" x14ac:dyDescent="0.35">
      <c r="A23" s="5" t="s">
        <v>34</v>
      </c>
      <c r="B23" s="5"/>
      <c r="C23" s="5"/>
      <c r="D23" s="5"/>
      <c r="E23" s="5"/>
      <c r="F23" s="6">
        <v>1233</v>
      </c>
      <c r="G23" s="13"/>
      <c r="H23" s="5" t="s">
        <v>34</v>
      </c>
      <c r="I23" s="5"/>
      <c r="J23" s="5"/>
      <c r="K23" s="5"/>
      <c r="L23" s="5"/>
      <c r="M23" s="6">
        <v>1233</v>
      </c>
      <c r="N23" s="13"/>
      <c r="O23" s="48"/>
      <c r="T23" s="2"/>
    </row>
    <row r="24" spans="1:20" ht="23.25" x14ac:dyDescent="0.35">
      <c r="A24" s="5" t="s">
        <v>10</v>
      </c>
      <c r="B24" s="5"/>
      <c r="C24" s="5"/>
      <c r="D24" s="5"/>
      <c r="E24" s="5"/>
      <c r="F24" s="6">
        <f>1310/2</f>
        <v>655</v>
      </c>
      <c r="G24" s="13"/>
      <c r="H24" s="5" t="s">
        <v>10</v>
      </c>
      <c r="I24" s="5"/>
      <c r="J24" s="5"/>
      <c r="K24" s="5"/>
      <c r="L24" s="5"/>
      <c r="M24" s="6">
        <f>1310/2</f>
        <v>655</v>
      </c>
      <c r="N24" s="13"/>
      <c r="O24" s="48"/>
      <c r="T24" s="2"/>
    </row>
    <row r="25" spans="1:20" ht="24" thickBot="1" x14ac:dyDescent="0.4">
      <c r="A25" s="8" t="s">
        <v>15</v>
      </c>
      <c r="B25" s="8"/>
      <c r="C25" s="8"/>
      <c r="D25" s="8"/>
      <c r="E25" s="8"/>
      <c r="F25" s="9">
        <f>SUM(F22:F24)</f>
        <v>9205</v>
      </c>
      <c r="H25" s="8" t="s">
        <v>15</v>
      </c>
      <c r="I25" s="8"/>
      <c r="J25" s="8"/>
      <c r="K25" s="8"/>
      <c r="L25" s="8"/>
      <c r="M25" s="9">
        <f>SUM(M22:M24)</f>
        <v>9205</v>
      </c>
      <c r="O25" s="47">
        <f>F25+M25</f>
        <v>18410</v>
      </c>
      <c r="T25" s="2"/>
    </row>
    <row r="26" spans="1:20" ht="17.25" thickTop="1" thickBot="1" x14ac:dyDescent="0.3">
      <c r="O26" s="41" t="s">
        <v>32</v>
      </c>
      <c r="T26" s="2"/>
    </row>
    <row r="27" spans="1:20" ht="24.75" thickTop="1" thickBot="1" x14ac:dyDescent="0.4">
      <c r="A27" s="10" t="s">
        <v>16</v>
      </c>
      <c r="B27" s="10"/>
      <c r="C27" s="10"/>
      <c r="D27" s="10"/>
      <c r="E27" s="10"/>
      <c r="F27" s="11">
        <f>F10+F17+F25</f>
        <v>42984</v>
      </c>
      <c r="H27" s="10" t="s">
        <v>16</v>
      </c>
      <c r="I27" s="10"/>
      <c r="J27" s="10"/>
      <c r="K27" s="10"/>
      <c r="L27" s="10"/>
      <c r="M27" s="11">
        <f>M10+M17+M25</f>
        <v>42984</v>
      </c>
      <c r="O27" s="47">
        <f>F27+M27</f>
        <v>85968</v>
      </c>
      <c r="T27" s="2"/>
    </row>
    <row r="28" spans="1:20" ht="16.5" thickTop="1" x14ac:dyDescent="0.25">
      <c r="O28" s="41" t="s">
        <v>33</v>
      </c>
      <c r="T28" s="2"/>
    </row>
    <row r="30" spans="1:20" ht="18.75" x14ac:dyDescent="0.3">
      <c r="F30" s="27"/>
      <c r="H30"/>
      <c r="I30" s="34" t="s">
        <v>22</v>
      </c>
      <c r="J30" s="35">
        <f>B10+I10</f>
        <v>32</v>
      </c>
      <c r="K30" s="2" t="s">
        <v>46</v>
      </c>
      <c r="M30" s="27">
        <f>M27+F27</f>
        <v>85968</v>
      </c>
      <c r="N30" s="27">
        <f>M27+F27</f>
        <v>85968</v>
      </c>
      <c r="T30" s="2"/>
    </row>
  </sheetData>
  <mergeCells count="2">
    <mergeCell ref="A1:F2"/>
    <mergeCell ref="H1:M2"/>
  </mergeCells>
  <pageMargins left="0.7" right="0.7" top="0.90254237288135597" bottom="0.75" header="0.3" footer="0.3"/>
  <pageSetup scale="56" orientation="landscape" r:id="rId1"/>
  <headerFooter>
    <oddHeader>&amp;C&amp;"-,Bold"&amp;14Estimated Expenses for Data Science at the University of Rochester 
2-semester plan&amp;"-,Italic"&amp;11
updated by Lisa Altman 7/6/2023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31"/>
  <sheetViews>
    <sheetView view="pageLayout" topLeftCell="A2" zoomScale="71" zoomScaleNormal="100" zoomScalePageLayoutView="71" workbookViewId="0">
      <selection activeCell="U19" sqref="U19"/>
    </sheetView>
  </sheetViews>
  <sheetFormatPr defaultColWidth="9.140625" defaultRowHeight="15.75" x14ac:dyDescent="0.25"/>
  <cols>
    <col min="1" max="1" width="24.140625" style="2" bestFit="1" customWidth="1"/>
    <col min="2" max="2" width="9.42578125" style="2" customWidth="1"/>
    <col min="3" max="4" width="9.140625" style="2" bestFit="1" customWidth="1"/>
    <col min="5" max="5" width="9.42578125" style="2" customWidth="1"/>
    <col min="6" max="6" width="19" style="3" bestFit="1" customWidth="1"/>
    <col min="7" max="7" width="3.28515625" style="4" customWidth="1"/>
    <col min="8" max="8" width="17.7109375" style="2" customWidth="1"/>
    <col min="9" max="9" width="12" style="2" customWidth="1"/>
    <col min="10" max="10" width="12.5703125" style="2" customWidth="1"/>
    <col min="11" max="11" width="12.140625" style="2" bestFit="1" customWidth="1"/>
    <col min="12" max="12" width="9.7109375" style="2" bestFit="1" customWidth="1"/>
    <col min="13" max="13" width="16" style="3" bestFit="1" customWidth="1"/>
    <col min="14" max="14" width="2.85546875" style="4" customWidth="1"/>
    <col min="15" max="15" width="27" style="2" bestFit="1" customWidth="1"/>
    <col min="16" max="16" width="9.28515625" style="2" bestFit="1" customWidth="1"/>
    <col min="17" max="17" width="12.85546875" style="2" customWidth="1"/>
    <col min="18" max="18" width="12.140625" style="2" bestFit="1" customWidth="1"/>
    <col min="19" max="19" width="9.7109375" style="2" bestFit="1" customWidth="1"/>
    <col min="20" max="20" width="16" style="3" bestFit="1" customWidth="1"/>
    <col min="21" max="21" width="12.140625" style="2" bestFit="1" customWidth="1"/>
    <col min="22" max="22" width="37.28515625" style="2" bestFit="1" customWidth="1"/>
    <col min="23" max="16384" width="9.140625" style="2"/>
  </cols>
  <sheetData>
    <row r="1" spans="1:22" x14ac:dyDescent="0.25">
      <c r="A1" s="61" t="s">
        <v>29</v>
      </c>
      <c r="B1" s="62"/>
      <c r="C1" s="62"/>
      <c r="D1" s="62"/>
      <c r="E1" s="62"/>
      <c r="F1" s="63"/>
      <c r="H1" s="61" t="s">
        <v>38</v>
      </c>
      <c r="I1" s="62"/>
      <c r="J1" s="62"/>
      <c r="K1" s="62"/>
      <c r="L1" s="62"/>
      <c r="M1" s="63"/>
      <c r="O1" s="61" t="s">
        <v>77</v>
      </c>
      <c r="P1" s="62"/>
      <c r="Q1" s="62"/>
      <c r="R1" s="62"/>
      <c r="S1" s="62"/>
      <c r="T1" s="63"/>
    </row>
    <row r="2" spans="1:22" x14ac:dyDescent="0.25">
      <c r="A2" s="64"/>
      <c r="B2" s="65"/>
      <c r="C2" s="65"/>
      <c r="D2" s="65"/>
      <c r="E2" s="65"/>
      <c r="F2" s="66"/>
      <c r="H2" s="64"/>
      <c r="I2" s="65"/>
      <c r="J2" s="65"/>
      <c r="K2" s="65"/>
      <c r="L2" s="65"/>
      <c r="M2" s="66"/>
      <c r="O2" s="64"/>
      <c r="P2" s="65"/>
      <c r="Q2" s="65"/>
      <c r="R2" s="65"/>
      <c r="S2" s="65"/>
      <c r="T2" s="66"/>
    </row>
    <row r="4" spans="1:22" x14ac:dyDescent="0.25">
      <c r="A4" s="14" t="s">
        <v>6</v>
      </c>
      <c r="B4" s="15" t="s">
        <v>54</v>
      </c>
      <c r="C4" s="15"/>
      <c r="D4" s="16"/>
      <c r="E4" s="16"/>
      <c r="F4" s="17">
        <f>D6-F6</f>
        <v>0</v>
      </c>
      <c r="G4" s="18"/>
      <c r="H4" s="16"/>
      <c r="I4" s="16"/>
      <c r="J4" s="16"/>
      <c r="K4" s="16"/>
      <c r="L4" s="16"/>
      <c r="M4" s="17"/>
      <c r="N4" s="18"/>
      <c r="O4" s="16" t="s">
        <v>80</v>
      </c>
      <c r="P4" s="16"/>
      <c r="Q4" s="16"/>
      <c r="R4" s="16"/>
      <c r="S4" s="16"/>
      <c r="T4" s="19"/>
    </row>
    <row r="5" spans="1:22" s="33" customFormat="1" ht="31.5" x14ac:dyDescent="0.25">
      <c r="A5" s="29" t="s">
        <v>17</v>
      </c>
      <c r="B5" s="30" t="s">
        <v>0</v>
      </c>
      <c r="C5" s="30" t="s">
        <v>2</v>
      </c>
      <c r="D5" s="30" t="s">
        <v>1</v>
      </c>
      <c r="E5" s="30" t="s">
        <v>3</v>
      </c>
      <c r="F5" s="31" t="s">
        <v>20</v>
      </c>
      <c r="G5" s="32"/>
      <c r="H5" s="29" t="s">
        <v>17</v>
      </c>
      <c r="I5" s="30" t="s">
        <v>0</v>
      </c>
      <c r="J5" s="30" t="s">
        <v>2</v>
      </c>
      <c r="K5" s="30" t="s">
        <v>7</v>
      </c>
      <c r="L5" s="30" t="s">
        <v>3</v>
      </c>
      <c r="M5" s="31" t="s">
        <v>20</v>
      </c>
      <c r="N5" s="32"/>
      <c r="O5" s="29" t="s">
        <v>17</v>
      </c>
      <c r="P5" s="30" t="s">
        <v>0</v>
      </c>
      <c r="Q5" s="30" t="s">
        <v>2</v>
      </c>
      <c r="R5" s="30" t="s">
        <v>7</v>
      </c>
      <c r="S5" s="30" t="s">
        <v>3</v>
      </c>
      <c r="T5" s="31" t="s">
        <v>20</v>
      </c>
    </row>
    <row r="6" spans="1:22" x14ac:dyDescent="0.25">
      <c r="A6" s="5" t="s">
        <v>66</v>
      </c>
      <c r="B6" s="5">
        <v>4</v>
      </c>
      <c r="C6" s="12">
        <v>1970</v>
      </c>
      <c r="D6" s="12">
        <f>B6*C6</f>
        <v>7880</v>
      </c>
      <c r="E6" s="37">
        <f>'2023-24 estimate for I-20'!B4</f>
        <v>0</v>
      </c>
      <c r="F6" s="6">
        <f>D6*(1-E6)</f>
        <v>7880</v>
      </c>
      <c r="H6" s="5" t="s">
        <v>63</v>
      </c>
      <c r="I6" s="5">
        <v>4</v>
      </c>
      <c r="J6" s="12">
        <v>1970</v>
      </c>
      <c r="K6" s="12">
        <f t="shared" ref="K6:K8" si="0">I6*J6</f>
        <v>7880</v>
      </c>
      <c r="L6" s="7">
        <f>$E$6</f>
        <v>0</v>
      </c>
      <c r="M6" s="6">
        <f>K6*(1-L6)</f>
        <v>7880</v>
      </c>
      <c r="O6" s="5" t="s">
        <v>62</v>
      </c>
      <c r="P6" s="5">
        <v>4</v>
      </c>
      <c r="Q6" s="12">
        <v>2050</v>
      </c>
      <c r="R6" s="6">
        <f>P6*Q6</f>
        <v>8200</v>
      </c>
      <c r="S6" s="7">
        <f>$E$6</f>
        <v>0</v>
      </c>
      <c r="T6" s="6">
        <f>R6*(1-S6)</f>
        <v>8200</v>
      </c>
    </row>
    <row r="7" spans="1:22" x14ac:dyDescent="0.25">
      <c r="A7" s="5" t="s">
        <v>65</v>
      </c>
      <c r="B7" s="5">
        <v>4</v>
      </c>
      <c r="C7" s="12">
        <v>1970</v>
      </c>
      <c r="D7" s="12">
        <f t="shared" ref="D7:D8" si="1">B7*C7</f>
        <v>7880</v>
      </c>
      <c r="E7" s="7">
        <f>$E$6</f>
        <v>0</v>
      </c>
      <c r="F7" s="6">
        <f>D7*(1-E7)</f>
        <v>7880</v>
      </c>
      <c r="H7" s="5" t="s">
        <v>64</v>
      </c>
      <c r="I7" s="5">
        <v>4</v>
      </c>
      <c r="J7" s="12">
        <v>1970</v>
      </c>
      <c r="K7" s="12">
        <f t="shared" si="0"/>
        <v>7880</v>
      </c>
      <c r="L7" s="7">
        <f>$E$6</f>
        <v>0</v>
      </c>
      <c r="M7" s="6">
        <f>K7*(1-L7)</f>
        <v>7880</v>
      </c>
      <c r="O7" s="5" t="s">
        <v>18</v>
      </c>
      <c r="P7" s="5">
        <v>4</v>
      </c>
      <c r="Q7" s="12">
        <v>2050</v>
      </c>
      <c r="R7" s="6">
        <f>P7*Q7</f>
        <v>8200</v>
      </c>
      <c r="S7" s="7">
        <f>$E$6</f>
        <v>0</v>
      </c>
      <c r="T7" s="6">
        <f>R7*(1-S7)</f>
        <v>8200</v>
      </c>
    </row>
    <row r="8" spans="1:22" x14ac:dyDescent="0.25">
      <c r="A8" s="5" t="s">
        <v>18</v>
      </c>
      <c r="B8" s="5">
        <v>4</v>
      </c>
      <c r="C8" s="12">
        <v>1970</v>
      </c>
      <c r="D8" s="12">
        <f t="shared" si="1"/>
        <v>7880</v>
      </c>
      <c r="E8" s="7">
        <f>$E$6</f>
        <v>0</v>
      </c>
      <c r="F8" s="6">
        <f>D8*(1-E8)</f>
        <v>7880</v>
      </c>
      <c r="H8" s="5" t="s">
        <v>18</v>
      </c>
      <c r="I8" s="5">
        <v>4</v>
      </c>
      <c r="J8" s="12">
        <v>1970</v>
      </c>
      <c r="K8" s="12">
        <f t="shared" si="0"/>
        <v>7880</v>
      </c>
      <c r="L8" s="7">
        <f>$E$6</f>
        <v>0</v>
      </c>
      <c r="M8" s="6">
        <f>K8*(1-L8)</f>
        <v>7880</v>
      </c>
      <c r="O8" s="5" t="s">
        <v>61</v>
      </c>
      <c r="P8" s="5">
        <v>0</v>
      </c>
      <c r="Q8" s="12">
        <v>0</v>
      </c>
      <c r="R8" s="5">
        <v>0</v>
      </c>
      <c r="S8" s="5">
        <v>0</v>
      </c>
      <c r="T8" s="6">
        <v>0</v>
      </c>
    </row>
    <row r="9" spans="1:22" ht="15.75" customHeight="1" x14ac:dyDescent="0.25">
      <c r="A9" s="5"/>
      <c r="B9" s="5"/>
      <c r="C9" s="5"/>
      <c r="D9" s="5"/>
      <c r="E9" s="5"/>
      <c r="F9" s="6"/>
      <c r="H9" s="5"/>
      <c r="I9" s="5"/>
      <c r="J9" s="5"/>
      <c r="K9" s="5"/>
      <c r="L9" s="5"/>
      <c r="M9" s="6"/>
      <c r="O9" s="5"/>
      <c r="P9" s="5"/>
      <c r="Q9" s="5"/>
      <c r="R9" s="5"/>
      <c r="S9" s="5"/>
      <c r="T9" s="6"/>
    </row>
    <row r="10" spans="1:22" ht="24" thickBot="1" x14ac:dyDescent="0.4">
      <c r="A10" s="8" t="s">
        <v>13</v>
      </c>
      <c r="B10" s="8">
        <f>SUM(B6:B8)</f>
        <v>12</v>
      </c>
      <c r="C10" s="8"/>
      <c r="D10" s="8"/>
      <c r="E10" s="8"/>
      <c r="F10" s="9">
        <f>SUM(F6:F8)</f>
        <v>23640</v>
      </c>
      <c r="H10" s="8" t="s">
        <v>13</v>
      </c>
      <c r="I10" s="8">
        <f>SUM(I6:I8)</f>
        <v>12</v>
      </c>
      <c r="J10" s="8"/>
      <c r="K10" s="8"/>
      <c r="L10" s="8"/>
      <c r="M10" s="9">
        <f>SUM(M6:M8)</f>
        <v>23640</v>
      </c>
      <c r="O10" s="8" t="s">
        <v>13</v>
      </c>
      <c r="P10" s="8">
        <f>SUM(P6:P8)</f>
        <v>8</v>
      </c>
      <c r="Q10" s="8"/>
      <c r="R10" s="8"/>
      <c r="S10" s="8"/>
      <c r="T10" s="9">
        <f>SUM(T6:T8)</f>
        <v>16400</v>
      </c>
      <c r="V10" s="47">
        <f>M10+T10+F10</f>
        <v>63680</v>
      </c>
    </row>
    <row r="11" spans="1:22" ht="16.5" thickTop="1" x14ac:dyDescent="0.25">
      <c r="V11" s="41" t="s">
        <v>30</v>
      </c>
    </row>
    <row r="12" spans="1:22" x14ac:dyDescent="0.25">
      <c r="A12" s="20" t="s">
        <v>9</v>
      </c>
      <c r="B12" s="15" t="s">
        <v>54</v>
      </c>
      <c r="C12" s="16"/>
      <c r="D12" s="16"/>
      <c r="E12" s="16"/>
      <c r="F12" s="17"/>
      <c r="G12" s="18"/>
      <c r="H12" s="16"/>
      <c r="I12" s="16"/>
      <c r="J12" s="16"/>
      <c r="K12" s="16"/>
      <c r="L12" s="16"/>
      <c r="M12" s="17"/>
      <c r="N12" s="18"/>
      <c r="O12" s="16"/>
      <c r="P12" s="16"/>
      <c r="Q12" s="16"/>
      <c r="R12" s="16"/>
      <c r="S12" s="16"/>
      <c r="T12" s="19"/>
    </row>
    <row r="13" spans="1:22" x14ac:dyDescent="0.25">
      <c r="A13" s="5" t="s">
        <v>8</v>
      </c>
      <c r="B13" s="21"/>
      <c r="C13" s="21"/>
      <c r="D13" s="21"/>
      <c r="E13" s="21"/>
      <c r="F13" s="22">
        <v>10</v>
      </c>
      <c r="G13" s="23"/>
      <c r="H13" s="5" t="s">
        <v>8</v>
      </c>
      <c r="I13" s="21"/>
      <c r="J13" s="21"/>
      <c r="K13" s="21"/>
      <c r="L13" s="21"/>
      <c r="M13" s="22">
        <v>10</v>
      </c>
      <c r="N13" s="23"/>
      <c r="O13" s="5" t="s">
        <v>8</v>
      </c>
      <c r="P13" s="21"/>
      <c r="Q13" s="21"/>
      <c r="R13" s="21"/>
      <c r="S13" s="21"/>
      <c r="T13" s="22">
        <v>10</v>
      </c>
    </row>
    <row r="14" spans="1:22" x14ac:dyDescent="0.25">
      <c r="A14" s="5" t="s">
        <v>21</v>
      </c>
      <c r="B14" s="5"/>
      <c r="C14" s="5"/>
      <c r="D14" s="5"/>
      <c r="E14" s="5"/>
      <c r="F14" s="6">
        <v>53</v>
      </c>
      <c r="G14" s="13"/>
      <c r="H14" s="5" t="s">
        <v>21</v>
      </c>
      <c r="I14" s="5"/>
      <c r="J14" s="5"/>
      <c r="K14" s="5"/>
      <c r="L14" s="5"/>
      <c r="M14" s="6">
        <v>53</v>
      </c>
      <c r="N14" s="13"/>
      <c r="O14" s="5" t="s">
        <v>21</v>
      </c>
      <c r="P14" s="5"/>
      <c r="Q14" s="5"/>
      <c r="R14" s="5"/>
      <c r="S14" s="5"/>
      <c r="T14" s="6">
        <v>53</v>
      </c>
    </row>
    <row r="15" spans="1:22" x14ac:dyDescent="0.25">
      <c r="A15" s="5" t="s">
        <v>94</v>
      </c>
      <c r="B15" s="5"/>
      <c r="C15" s="5"/>
      <c r="D15" s="5"/>
      <c r="E15" s="5"/>
      <c r="F15" s="6">
        <v>390</v>
      </c>
      <c r="G15" s="13"/>
      <c r="H15" s="5" t="s">
        <v>94</v>
      </c>
      <c r="I15" s="5"/>
      <c r="J15" s="5"/>
      <c r="K15" s="5"/>
      <c r="L15" s="5"/>
      <c r="M15" s="6">
        <v>390</v>
      </c>
      <c r="N15" s="13"/>
      <c r="O15" s="5" t="s">
        <v>94</v>
      </c>
      <c r="P15" s="5"/>
      <c r="Q15" s="5"/>
      <c r="R15" s="5"/>
      <c r="S15" s="5"/>
      <c r="T15" s="6">
        <v>390</v>
      </c>
    </row>
    <row r="16" spans="1:22" x14ac:dyDescent="0.25">
      <c r="A16" s="5" t="s">
        <v>95</v>
      </c>
      <c r="B16" s="5"/>
      <c r="C16" s="5"/>
      <c r="D16" s="5"/>
      <c r="E16" s="5"/>
      <c r="F16" s="6">
        <v>1806</v>
      </c>
      <c r="G16" s="13"/>
      <c r="H16" s="5" t="s">
        <v>95</v>
      </c>
      <c r="I16" s="5"/>
      <c r="J16" s="5"/>
      <c r="K16" s="5"/>
      <c r="L16" s="5"/>
      <c r="M16" s="6">
        <v>1806</v>
      </c>
      <c r="N16" s="13"/>
      <c r="O16" s="5" t="s">
        <v>95</v>
      </c>
      <c r="P16" s="5"/>
      <c r="Q16" s="5"/>
      <c r="R16" s="5"/>
      <c r="S16" s="5"/>
      <c r="T16" s="6">
        <v>1806</v>
      </c>
    </row>
    <row r="17" spans="1:22" ht="33.75" customHeight="1" x14ac:dyDescent="0.25">
      <c r="A17" s="5"/>
      <c r="B17" s="5"/>
      <c r="C17" s="5"/>
      <c r="D17" s="5"/>
      <c r="E17" s="5"/>
      <c r="F17" s="6"/>
      <c r="G17" s="13"/>
      <c r="H17" s="67"/>
      <c r="I17" s="67"/>
      <c r="J17" s="67"/>
      <c r="K17" s="67"/>
      <c r="L17" s="67"/>
      <c r="M17" s="6">
        <v>0</v>
      </c>
      <c r="N17" s="13"/>
      <c r="O17" s="67" t="s">
        <v>60</v>
      </c>
      <c r="P17" s="67"/>
      <c r="Q17" s="67"/>
      <c r="R17" s="67"/>
      <c r="S17" s="67"/>
      <c r="T17" s="6"/>
    </row>
    <row r="18" spans="1:22" ht="24" thickBot="1" x14ac:dyDescent="0.4">
      <c r="A18" s="8" t="s">
        <v>14</v>
      </c>
      <c r="B18" s="8"/>
      <c r="C18" s="8"/>
      <c r="D18" s="8"/>
      <c r="E18" s="8"/>
      <c r="F18" s="9">
        <f>SUM(F13:F17)</f>
        <v>2259</v>
      </c>
      <c r="H18" s="26" t="s">
        <v>14</v>
      </c>
      <c r="I18" s="8"/>
      <c r="J18" s="8"/>
      <c r="K18" s="8"/>
      <c r="L18" s="8"/>
      <c r="M18" s="9">
        <f>SUM(M13:M17)</f>
        <v>2259</v>
      </c>
      <c r="O18" s="8" t="s">
        <v>14</v>
      </c>
      <c r="P18" s="8"/>
      <c r="Q18" s="8"/>
      <c r="R18" s="8"/>
      <c r="S18" s="8"/>
      <c r="T18" s="9">
        <f>SUM(T13:T17)</f>
        <v>2259</v>
      </c>
      <c r="U18" s="36"/>
      <c r="V18" s="47">
        <f>M18+T18+F18</f>
        <v>6777</v>
      </c>
    </row>
    <row r="19" spans="1:22" ht="16.5" thickTop="1" x14ac:dyDescent="0.25">
      <c r="A19" s="2" t="s">
        <v>50</v>
      </c>
      <c r="F19" s="3">
        <f>F18+F10</f>
        <v>25899</v>
      </c>
      <c r="H19" s="2" t="s">
        <v>50</v>
      </c>
      <c r="M19" s="3">
        <f>M18+M10</f>
        <v>25899</v>
      </c>
      <c r="O19" s="2" t="s">
        <v>50</v>
      </c>
      <c r="T19" s="3">
        <f>T18+T10</f>
        <v>18659</v>
      </c>
      <c r="V19" s="41" t="s">
        <v>31</v>
      </c>
    </row>
    <row r="20" spans="1:22" x14ac:dyDescent="0.25">
      <c r="A20" s="2" t="s">
        <v>51</v>
      </c>
      <c r="F20" s="3">
        <f>F19/3</f>
        <v>8633</v>
      </c>
      <c r="H20" s="2" t="s">
        <v>52</v>
      </c>
      <c r="M20" s="3">
        <f>M19/3</f>
        <v>8633</v>
      </c>
      <c r="O20" s="2" t="s">
        <v>51</v>
      </c>
      <c r="T20" s="3">
        <f>T19/3</f>
        <v>6219.666666666667</v>
      </c>
      <c r="V20" s="41"/>
    </row>
    <row r="21" spans="1:22" x14ac:dyDescent="0.25">
      <c r="A21" s="1"/>
    </row>
    <row r="22" spans="1:22" x14ac:dyDescent="0.25">
      <c r="A22" s="20" t="s">
        <v>12</v>
      </c>
      <c r="B22" s="25" t="s">
        <v>11</v>
      </c>
      <c r="C22" s="16"/>
      <c r="D22" s="16"/>
      <c r="E22" s="16"/>
      <c r="F22" s="17"/>
      <c r="G22" s="18"/>
      <c r="H22" s="16"/>
      <c r="I22" s="16"/>
      <c r="J22" s="16"/>
      <c r="K22" s="16"/>
      <c r="L22" s="16"/>
      <c r="M22" s="17"/>
      <c r="N22" s="18"/>
      <c r="O22" s="16"/>
      <c r="P22" s="16"/>
      <c r="Q22" s="16"/>
      <c r="R22" s="16"/>
      <c r="S22" s="16"/>
      <c r="T22" s="19"/>
    </row>
    <row r="23" spans="1:22" x14ac:dyDescent="0.25">
      <c r="A23" s="5" t="s">
        <v>35</v>
      </c>
      <c r="B23" s="21"/>
      <c r="C23" s="21"/>
      <c r="D23" s="21"/>
      <c r="E23" s="21"/>
      <c r="F23" s="22">
        <v>7317</v>
      </c>
      <c r="G23" s="23"/>
      <c r="H23" s="5" t="s">
        <v>35</v>
      </c>
      <c r="I23" s="21"/>
      <c r="J23" s="21"/>
      <c r="K23" s="21"/>
      <c r="L23" s="21"/>
      <c r="M23" s="22">
        <v>7317</v>
      </c>
      <c r="N23" s="23"/>
      <c r="O23" s="5" t="s">
        <v>35</v>
      </c>
      <c r="P23" s="21"/>
      <c r="Q23" s="21"/>
      <c r="R23" s="24"/>
      <c r="S23" s="21"/>
      <c r="T23" s="22">
        <v>7317</v>
      </c>
    </row>
    <row r="24" spans="1:22" x14ac:dyDescent="0.25">
      <c r="A24" s="5" t="s">
        <v>34</v>
      </c>
      <c r="B24" s="5"/>
      <c r="C24" s="5"/>
      <c r="D24" s="5"/>
      <c r="E24" s="5"/>
      <c r="F24" s="6">
        <v>1233</v>
      </c>
      <c r="G24" s="13"/>
      <c r="H24" s="5" t="s">
        <v>34</v>
      </c>
      <c r="I24" s="5"/>
      <c r="J24" s="5"/>
      <c r="K24" s="5"/>
      <c r="L24" s="5"/>
      <c r="M24" s="6">
        <v>1233</v>
      </c>
      <c r="N24" s="13"/>
      <c r="O24" s="5" t="s">
        <v>34</v>
      </c>
      <c r="P24" s="5"/>
      <c r="Q24" s="5"/>
      <c r="R24" s="5"/>
      <c r="S24" s="5"/>
      <c r="T24" s="6">
        <v>1233</v>
      </c>
    </row>
    <row r="25" spans="1:22" x14ac:dyDescent="0.25">
      <c r="A25" s="5" t="s">
        <v>10</v>
      </c>
      <c r="B25" s="5"/>
      <c r="C25" s="5"/>
      <c r="D25" s="5"/>
      <c r="E25" s="5"/>
      <c r="F25" s="6">
        <f>1310/2</f>
        <v>655</v>
      </c>
      <c r="G25" s="13"/>
      <c r="H25" s="5" t="s">
        <v>10</v>
      </c>
      <c r="I25" s="5"/>
      <c r="J25" s="5"/>
      <c r="K25" s="5"/>
      <c r="L25" s="5"/>
      <c r="M25" s="6">
        <f>1310/2</f>
        <v>655</v>
      </c>
      <c r="N25" s="13"/>
      <c r="O25" s="5" t="s">
        <v>10</v>
      </c>
      <c r="P25" s="5"/>
      <c r="Q25" s="5"/>
      <c r="R25" s="5"/>
      <c r="S25" s="5"/>
      <c r="T25" s="6">
        <f>1310/2</f>
        <v>655</v>
      </c>
    </row>
    <row r="26" spans="1:22" ht="24" thickBot="1" x14ac:dyDescent="0.4">
      <c r="A26" s="8" t="s">
        <v>15</v>
      </c>
      <c r="B26" s="8"/>
      <c r="C26" s="8"/>
      <c r="D26" s="8"/>
      <c r="E26" s="8"/>
      <c r="F26" s="9">
        <f>SUM(F23:F25)</f>
        <v>9205</v>
      </c>
      <c r="H26" s="8" t="s">
        <v>15</v>
      </c>
      <c r="I26" s="8"/>
      <c r="J26" s="8"/>
      <c r="K26" s="8"/>
      <c r="L26" s="8"/>
      <c r="M26" s="9">
        <f>SUM(M23:M25)</f>
        <v>9205</v>
      </c>
      <c r="O26" s="8" t="s">
        <v>15</v>
      </c>
      <c r="P26" s="8"/>
      <c r="Q26" s="8"/>
      <c r="R26" s="8"/>
      <c r="S26" s="8"/>
      <c r="T26" s="9">
        <f>SUM(T23:T25)</f>
        <v>9205</v>
      </c>
      <c r="V26" s="47">
        <f>M26+T26+F26</f>
        <v>27615</v>
      </c>
    </row>
    <row r="27" spans="1:22" ht="17.25" thickTop="1" thickBot="1" x14ac:dyDescent="0.3">
      <c r="V27" s="41" t="s">
        <v>32</v>
      </c>
    </row>
    <row r="28" spans="1:22" ht="24.75" thickTop="1" thickBot="1" x14ac:dyDescent="0.4">
      <c r="A28" s="10" t="s">
        <v>16</v>
      </c>
      <c r="B28" s="10"/>
      <c r="C28" s="10"/>
      <c r="D28" s="10"/>
      <c r="E28" s="10"/>
      <c r="F28" s="11">
        <f>F10+F18+F26</f>
        <v>35104</v>
      </c>
      <c r="H28" s="10" t="s">
        <v>16</v>
      </c>
      <c r="I28" s="10"/>
      <c r="J28" s="10"/>
      <c r="K28" s="10"/>
      <c r="L28" s="10"/>
      <c r="M28" s="11">
        <f>M10+M18+M26</f>
        <v>35104</v>
      </c>
      <c r="O28" s="10" t="s">
        <v>16</v>
      </c>
      <c r="P28" s="10"/>
      <c r="Q28" s="10"/>
      <c r="R28" s="10"/>
      <c r="S28" s="10"/>
      <c r="T28" s="11">
        <f>T10+T18+T26</f>
        <v>27864</v>
      </c>
      <c r="V28" s="47">
        <f>M28+T28+F28</f>
        <v>98072</v>
      </c>
    </row>
    <row r="29" spans="1:22" ht="16.5" thickTop="1" x14ac:dyDescent="0.25">
      <c r="V29" s="41" t="s">
        <v>33</v>
      </c>
    </row>
    <row r="31" spans="1:22" ht="18.75" x14ac:dyDescent="0.3">
      <c r="F31" s="27"/>
      <c r="O31" s="34" t="s">
        <v>22</v>
      </c>
      <c r="P31" s="35">
        <f>B10+I10+P10</f>
        <v>32</v>
      </c>
      <c r="Q31" s="2" t="s">
        <v>46</v>
      </c>
      <c r="T31" s="27">
        <f>T28+M28+F28</f>
        <v>98072</v>
      </c>
    </row>
  </sheetData>
  <mergeCells count="5">
    <mergeCell ref="A1:F2"/>
    <mergeCell ref="H1:M2"/>
    <mergeCell ref="O1:T2"/>
    <mergeCell ref="H17:L17"/>
    <mergeCell ref="O17:S17"/>
  </mergeCells>
  <pageMargins left="0.7" right="0.7" top="0.75" bottom="0.75" header="0.3" footer="0.3"/>
  <pageSetup scale="40" orientation="landscape" r:id="rId1"/>
  <headerFooter>
    <oddHeader xml:space="preserve">&amp;C&amp;"-,Bold"&amp;16Estimated Expenses for Data Science at the University of Rochester
3 semester plan&amp;"-,Italic"&amp;11
updated by Lisa Altman  7/6/2023
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0"/>
  <sheetViews>
    <sheetView workbookViewId="0">
      <selection activeCell="A9" sqref="A9"/>
    </sheetView>
  </sheetViews>
  <sheetFormatPr defaultRowHeight="15" x14ac:dyDescent="0.25"/>
  <cols>
    <col min="1" max="1" width="18.7109375" bestFit="1" customWidth="1"/>
    <col min="2" max="2" width="14" customWidth="1"/>
    <col min="6" max="6" width="12" customWidth="1"/>
  </cols>
  <sheetData>
    <row r="1" spans="1:6" x14ac:dyDescent="0.25">
      <c r="A1" s="61" t="s">
        <v>43</v>
      </c>
      <c r="B1" s="62"/>
      <c r="C1" s="62"/>
      <c r="D1" s="62"/>
      <c r="E1" s="62"/>
      <c r="F1" s="63"/>
    </row>
    <row r="2" spans="1:6" x14ac:dyDescent="0.25">
      <c r="A2" s="64"/>
      <c r="B2" s="65"/>
      <c r="C2" s="65"/>
      <c r="D2" s="65"/>
      <c r="E2" s="65"/>
      <c r="F2" s="66"/>
    </row>
    <row r="3" spans="1:6" ht="15.75" x14ac:dyDescent="0.25">
      <c r="A3" s="2"/>
      <c r="B3" s="2"/>
      <c r="C3" s="2"/>
      <c r="D3" s="2"/>
      <c r="E3" s="2"/>
      <c r="F3" s="2"/>
    </row>
    <row r="4" spans="1:6" ht="15.75" x14ac:dyDescent="0.25">
      <c r="A4" s="42" t="s">
        <v>6</v>
      </c>
      <c r="B4" s="15" t="s">
        <v>39</v>
      </c>
      <c r="C4" s="2"/>
      <c r="D4" s="2"/>
      <c r="E4" s="2"/>
      <c r="F4" s="2"/>
    </row>
    <row r="5" spans="1:6" ht="63" x14ac:dyDescent="0.25">
      <c r="A5" s="43" t="s">
        <v>17</v>
      </c>
      <c r="B5" s="43" t="s">
        <v>0</v>
      </c>
      <c r="C5" s="43" t="s">
        <v>2</v>
      </c>
      <c r="D5" s="43" t="s">
        <v>1</v>
      </c>
      <c r="E5" s="43" t="s">
        <v>3</v>
      </c>
      <c r="F5" s="44" t="s">
        <v>20</v>
      </c>
    </row>
    <row r="6" spans="1:6" ht="15.75" x14ac:dyDescent="0.25">
      <c r="A6" s="5" t="s">
        <v>45</v>
      </c>
      <c r="B6" s="5">
        <v>4</v>
      </c>
      <c r="C6" s="12">
        <v>1890</v>
      </c>
      <c r="D6" s="12">
        <f>B6*C6</f>
        <v>7560</v>
      </c>
      <c r="E6" s="28">
        <f>'2023-24 estimate for I-20'!B4</f>
        <v>0</v>
      </c>
      <c r="F6" s="6">
        <f>D6*(1-E6)</f>
        <v>7560</v>
      </c>
    </row>
    <row r="7" spans="1:6" ht="16.5" thickBot="1" x14ac:dyDescent="0.3">
      <c r="A7" s="8" t="s">
        <v>13</v>
      </c>
      <c r="B7" s="8">
        <f>SUM(B6:B6)</f>
        <v>4</v>
      </c>
      <c r="C7" s="8"/>
      <c r="D7" s="8"/>
      <c r="E7" s="8"/>
      <c r="F7" s="9">
        <f>SUM(F6:F6)</f>
        <v>7560</v>
      </c>
    </row>
    <row r="8" spans="1:6" ht="15.75" thickTop="1" x14ac:dyDescent="0.25">
      <c r="F8" t="s">
        <v>67</v>
      </c>
    </row>
    <row r="9" spans="1:6" x14ac:dyDescent="0.25">
      <c r="A9" t="s">
        <v>73</v>
      </c>
    </row>
    <row r="10" spans="1:6" x14ac:dyDescent="0.25">
      <c r="A10" t="s">
        <v>86</v>
      </c>
    </row>
  </sheetData>
  <mergeCells count="1">
    <mergeCell ref="A1:F2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0"/>
  <sheetViews>
    <sheetView workbookViewId="0">
      <selection activeCell="H6" sqref="H6"/>
    </sheetView>
  </sheetViews>
  <sheetFormatPr defaultRowHeight="15" x14ac:dyDescent="0.25"/>
  <cols>
    <col min="5" max="5" width="9.5703125" customWidth="1"/>
    <col min="6" max="6" width="11.28515625" bestFit="1" customWidth="1"/>
  </cols>
  <sheetData>
    <row r="1" spans="1:8" x14ac:dyDescent="0.25">
      <c r="A1" s="61" t="s">
        <v>56</v>
      </c>
      <c r="B1" s="62"/>
      <c r="C1" s="62"/>
      <c r="D1" s="62"/>
      <c r="E1" s="62"/>
      <c r="F1" s="63"/>
    </row>
    <row r="2" spans="1:8" x14ac:dyDescent="0.25">
      <c r="A2" s="64"/>
      <c r="B2" s="65"/>
      <c r="C2" s="65"/>
      <c r="D2" s="65"/>
      <c r="E2" s="65"/>
      <c r="F2" s="66"/>
    </row>
    <row r="3" spans="1:8" ht="15.75" x14ac:dyDescent="0.25">
      <c r="A3" s="2"/>
      <c r="B3" s="2"/>
      <c r="C3" s="2"/>
      <c r="D3" s="2"/>
      <c r="E3" s="2"/>
      <c r="F3" s="2"/>
    </row>
    <row r="4" spans="1:8" ht="15.75" x14ac:dyDescent="0.25">
      <c r="A4" s="42" t="s">
        <v>6</v>
      </c>
      <c r="B4" s="15" t="s">
        <v>54</v>
      </c>
      <c r="C4" s="2"/>
      <c r="D4" s="2"/>
      <c r="E4" s="2"/>
      <c r="F4" s="2"/>
    </row>
    <row r="5" spans="1:8" ht="63" x14ac:dyDescent="0.25">
      <c r="A5" s="43" t="s">
        <v>17</v>
      </c>
      <c r="B5" s="43" t="s">
        <v>0</v>
      </c>
      <c r="C5" s="43" t="s">
        <v>2</v>
      </c>
      <c r="D5" s="43" t="s">
        <v>1</v>
      </c>
      <c r="E5" s="43" t="s">
        <v>3</v>
      </c>
      <c r="F5" s="44" t="s">
        <v>20</v>
      </c>
      <c r="H5" s="60" t="s">
        <v>93</v>
      </c>
    </row>
    <row r="6" spans="1:8" ht="15.75" x14ac:dyDescent="0.25">
      <c r="A6" s="5" t="s">
        <v>40</v>
      </c>
      <c r="B6" s="5">
        <v>1</v>
      </c>
      <c r="C6" s="12">
        <v>1970</v>
      </c>
      <c r="D6" s="12">
        <f>B6*C6</f>
        <v>1970</v>
      </c>
      <c r="E6" s="28">
        <f>'2023-24 estimate for I-20'!B4</f>
        <v>0</v>
      </c>
      <c r="F6" s="6">
        <f>D6*(1-E6)</f>
        <v>1970</v>
      </c>
      <c r="H6" s="51">
        <f>D6-F6</f>
        <v>0</v>
      </c>
    </row>
    <row r="7" spans="1:8" x14ac:dyDescent="0.25">
      <c r="F7" t="s">
        <v>68</v>
      </c>
    </row>
    <row r="9" spans="1:8" x14ac:dyDescent="0.25">
      <c r="A9" t="s">
        <v>42</v>
      </c>
    </row>
    <row r="10" spans="1:8" x14ac:dyDescent="0.25">
      <c r="A10" t="s">
        <v>44</v>
      </c>
    </row>
  </sheetData>
  <mergeCells count="1">
    <mergeCell ref="A1:F2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F6"/>
  <sheetViews>
    <sheetView workbookViewId="0">
      <selection activeCell="E22" sqref="E22"/>
    </sheetView>
  </sheetViews>
  <sheetFormatPr defaultRowHeight="15" x14ac:dyDescent="0.25"/>
  <cols>
    <col min="1" max="1" width="21.42578125" bestFit="1" customWidth="1"/>
    <col min="2" max="2" width="8.28515625" bestFit="1" customWidth="1"/>
    <col min="3" max="4" width="8.7109375" bestFit="1" customWidth="1"/>
    <col min="5" max="5" width="9.7109375" bestFit="1" customWidth="1"/>
    <col min="6" max="6" width="13.5703125" bestFit="1" customWidth="1"/>
  </cols>
  <sheetData>
    <row r="2" spans="1:6" ht="78.75" x14ac:dyDescent="0.25">
      <c r="A2" s="29" t="s">
        <v>17</v>
      </c>
      <c r="B2" s="30" t="s">
        <v>0</v>
      </c>
      <c r="C2" s="30" t="s">
        <v>2</v>
      </c>
      <c r="D2" s="30" t="s">
        <v>1</v>
      </c>
      <c r="E2" s="30" t="s">
        <v>3</v>
      </c>
      <c r="F2" s="31" t="s">
        <v>20</v>
      </c>
    </row>
    <row r="3" spans="1:6" ht="15.75" x14ac:dyDescent="0.25">
      <c r="A3" s="5" t="s">
        <v>90</v>
      </c>
      <c r="B3" s="5">
        <v>4</v>
      </c>
      <c r="C3" s="12">
        <v>1970</v>
      </c>
      <c r="D3" s="12">
        <f>B3*C3</f>
        <v>7880</v>
      </c>
      <c r="E3" s="37">
        <f>'2023-24 estimate for I-20'!B4</f>
        <v>0</v>
      </c>
      <c r="F3" s="6">
        <f>D3*(1-E3)</f>
        <v>7880</v>
      </c>
    </row>
    <row r="4" spans="1:6" ht="15.75" x14ac:dyDescent="0.25">
      <c r="A4" s="5" t="s">
        <v>91</v>
      </c>
      <c r="B4" s="5">
        <v>2.5</v>
      </c>
      <c r="C4" s="12">
        <v>2274</v>
      </c>
      <c r="D4" s="12">
        <f t="shared" ref="D4" si="0">B4*C4</f>
        <v>5685</v>
      </c>
      <c r="E4" s="7">
        <f>E3</f>
        <v>0</v>
      </c>
      <c r="F4" s="6">
        <f>D4*(1-E4)</f>
        <v>5685</v>
      </c>
    </row>
    <row r="6" spans="1:6" x14ac:dyDescent="0.25">
      <c r="A6" t="s">
        <v>92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2023-24 estimate for I-20</vt:lpstr>
      <vt:lpstr>Fall 2-semester</vt:lpstr>
      <vt:lpstr>Fall 3-semester</vt:lpstr>
      <vt:lpstr>SUMMER bridging DSCC162</vt:lpstr>
      <vt:lpstr>CPT credit</vt:lpstr>
      <vt:lpstr>ASEvsSimonElective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Altman, Lisa</dc:creator>
  <cp:lastModifiedBy>University of Rochester</cp:lastModifiedBy>
  <cp:lastPrinted>2020-02-17T16:46:10Z</cp:lastPrinted>
  <dcterms:created xsi:type="dcterms:W3CDTF">2017-11-22T21:39:28Z</dcterms:created>
  <dcterms:modified xsi:type="dcterms:W3CDTF">2023-07-06T22:57:43Z</dcterms:modified>
</cp:coreProperties>
</file>